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27180" windowHeight="1006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0"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C36" i="9" l="1"/>
  <c r="C132" i="9" l="1"/>
  <c r="C152" i="9"/>
  <c r="C89" i="8"/>
  <c r="C219" i="9"/>
  <c r="C197" i="9"/>
  <c r="C138" i="8"/>
  <c r="B69" i="20"/>
  <c r="B53" i="20"/>
  <c r="B51" i="20"/>
  <c r="B49" i="20"/>
  <c r="B48" i="20"/>
  <c r="B47" i="20"/>
  <c r="B43" i="20"/>
  <c r="B41" i="20"/>
  <c r="B39" i="20"/>
  <c r="B38" i="20"/>
  <c r="B37" i="20"/>
  <c r="C154" i="9" l="1"/>
  <c r="C38" i="8"/>
  <c r="C151" i="9"/>
  <c r="C155" i="9"/>
  <c r="C39" i="8"/>
  <c r="C161" i="9"/>
  <c r="C153" i="9"/>
  <c r="C131" i="9"/>
  <c r="B181" i="20"/>
  <c r="C112" i="8" s="1"/>
  <c r="F117" i="9"/>
  <c r="F118" i="9"/>
  <c r="F99" i="9" l="1"/>
  <c r="F100" i="9"/>
  <c r="F101" i="9"/>
  <c r="F102" i="9"/>
  <c r="F103" i="9"/>
  <c r="F104" i="9"/>
  <c r="F105" i="9"/>
  <c r="F106" i="9"/>
  <c r="F107" i="9"/>
  <c r="F108" i="9"/>
  <c r="F109" i="9"/>
  <c r="F110" i="9"/>
  <c r="F111" i="9"/>
  <c r="F112" i="9"/>
  <c r="F113" i="9"/>
  <c r="F114" i="9"/>
  <c r="F115" i="9"/>
  <c r="F116" i="9"/>
  <c r="F161" i="9" l="1"/>
  <c r="F153" i="9"/>
  <c r="F152" i="9"/>
  <c r="F154" i="9"/>
  <c r="F155" i="9"/>
  <c r="F151" i="9"/>
  <c r="F143" i="9"/>
  <c r="F142" i="9"/>
  <c r="F141" i="9"/>
  <c r="F133" i="9"/>
  <c r="F132" i="9"/>
  <c r="F131" i="9"/>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F36" i="9" l="1"/>
  <c r="D138" i="8" l="1"/>
  <c r="D112" i="8"/>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G175" i="11" s="1"/>
  <c r="C179" i="11"/>
  <c r="F175" i="11" s="1"/>
  <c r="G171" i="11"/>
  <c r="D157" i="11"/>
  <c r="G153" i="11" s="1"/>
  <c r="C157" i="11"/>
  <c r="F149" i="11" s="1"/>
  <c r="D144" i="11"/>
  <c r="G140" i="11" s="1"/>
  <c r="C144" i="11"/>
  <c r="F142" i="11" s="1"/>
  <c r="G126" i="11"/>
  <c r="C59" i="11"/>
  <c r="C55" i="11"/>
  <c r="C26" i="11"/>
  <c r="C152" i="10"/>
  <c r="F164" i="10" s="1"/>
  <c r="F149" i="10"/>
  <c r="C82" i="10"/>
  <c r="C78" i="10"/>
  <c r="C49" i="10"/>
  <c r="C42" i="10"/>
  <c r="F41" i="10" s="1"/>
  <c r="D37" i="10"/>
  <c r="G35" i="10" s="1"/>
  <c r="C37" i="10"/>
  <c r="F36" i="10" s="1"/>
  <c r="G33" i="10"/>
  <c r="F33" i="10"/>
  <c r="F29" i="10"/>
  <c r="G28" i="10"/>
  <c r="G25" i="10"/>
  <c r="F25" i="10"/>
  <c r="G24"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G124" i="11" l="1"/>
  <c r="G134" i="11"/>
  <c r="G136" i="11"/>
  <c r="G29" i="10"/>
  <c r="G36" i="10"/>
  <c r="G120" i="11"/>
  <c r="G128" i="11"/>
  <c r="G138" i="11"/>
  <c r="F153" i="11"/>
  <c r="G32" i="10"/>
  <c r="G122" i="11"/>
  <c r="G130" i="11"/>
  <c r="G142" i="11"/>
  <c r="G288" i="9"/>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52"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l="1"/>
  <c r="G144" i="11"/>
  <c r="G153"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<sst xmlns="http://schemas.openxmlformats.org/spreadsheetml/2006/main" count="3421" uniqueCount="2054">
  <si>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</si>
  <si>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</si>
  <si>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</si>
  <si>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</si>
  <si>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</si>
  <si>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</si>
  <si>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</si>
  <si>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</si>
  <si>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</si>
  <si>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</si>
  <si>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</si>
  <si>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</si>
  <si>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</si>
  <si>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</si>
  <si>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</si>
  <si>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</si>
  <si>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</si>
  <si>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</si>
  <si>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</si>
  <si>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</si>
  <si>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</si>
  <si>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</si>
  <si>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</si>
  <si>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</si>
  <si>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</si>
  <si>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</si>
  <si>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</si>
  <si>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</si>
  <si>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</si>
  <si>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</si>
  <si>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</si>
  <si>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</si>
  <si>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</si>
  <si>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</si>
  <si>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</si>
  <si>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</si>
  <si>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</si>
  <si>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</si>
  <si>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</si>
  <si>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</si>
  <si>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</si>
  <si>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</si>
  <si>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</si>
  <si>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</si>
  <si>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</si>
  <si>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</si>
  <si>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</si>
  <si>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</si>
  <si>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</si>
  <si>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</si>
  <si>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</si>
  <si>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</si>
  <si>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</si>
  <si>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</si>
  <si>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</si>
  <si>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</si>
  <si>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</si>
  <si>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</si>
  <si>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</si>
  <si>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</si>
  <si>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</si>
  <si>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</si>
  <si>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</si>
  <si>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</si>
  <si>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</si>
  <si>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</si>
  <si>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</si>
  <si>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</si>
  <si>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</si>
  <si>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</si>
  <si>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</si>
  <si>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</si>
  <si>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</si>
  <si>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</si>
  <si>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</si>
  <si>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</si>
  <si>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</si>
  <si>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</si>
  <si>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</si>
  <si>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</si>
  <si>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</si>
  <si>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</si>
  <si>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</si>
  <si>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</si>
  <si>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</si>
  <si>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</si>
  <si>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</si>
  <si>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</si>
  <si>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</si>
  <si>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</si>
  <si>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</si>
  <si>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</si>
  <si>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</si>
  <si>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</si>
  <si>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</si>
  <si>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</si>
  <si>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</si>
  <si>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</si>
  <si>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</si>
  <si>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</si>
  <si>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</si>
  <si>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</si>
  <si>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</si>
  <si>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</si>
  <si>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</si>
  <si>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</si>
  <si>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</si>
  <si>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</si>
  <si>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</si>
  <si>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</si>
  <si>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</si>
  <si>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</si>
  <si>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</si>
  <si>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</si>
  <si>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</si>
  <si>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</si>
  <si>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</si>
  <si>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</si>
  <si>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</si>
  <si>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</si>
  <si>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</si>
  <si>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</si>
  <si>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</si>
  <si>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</si>
  <si>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</si>
  <si>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</si>
  <si>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</si>
  <si>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</si>
  <si>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</si>
  <si>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</si>
  <si>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</si>
  <si>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</si>
  <si>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</si>
  <si>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</si>
  <si>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</si>
  <si>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</si>
  <si>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</si>
  <si>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</si>
  <si>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</si>
  <si>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</si>
  <si>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</si>
  <si>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</si>
  <si>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</si>
  <si>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</si>
  <si>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</si>
  <si>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</si>
  <si>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</si>
  <si>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</si>
  <si>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</si>
  <si>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</si>
  <si>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</si>
  <si>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</si>
  <si>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</si>
  <si>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</si>
  <si>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</si>
  <si>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</si>
  <si>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</si>
  <si>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</si>
  <si>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</si>
  <si>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</si>
  <si>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</si>
  <si>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</si>
  <si>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</si>
  <si>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</si>
  <si>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</si>
  <si>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</si>
  <si>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</si>
  <si>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</si>
  <si>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</si>
  <si>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</si>
  <si>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</si>
  <si>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</si>
  <si>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</si>
  <si>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</si>
  <si>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</si>
  <si>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</si>
  <si>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</si>
  <si>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</si>
  <si>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</si>
  <si>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</si>
  <si>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</si>
  <si>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</si>
  <si>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</si>
  <si>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</si>
  <si>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</si>
  <si>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</si>
  <si>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</si>
  <si>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</si>
  <si>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</si>
  <si>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</si>
  <si>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</si>
  <si>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</si>
  <si>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</si>
  <si>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</si>
  <si>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</si>
  <si>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</si>
  <si>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</si>
  <si>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</si>
  <si>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</si>
  <si>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</si>
  <si>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</si>
  <si>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</si>
  <si>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</si>
  <si>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</si>
  <si>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</si>
  <si>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</si>
  <si>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</si>
  <si>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</si>
  <si>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</si>
  <si>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</si>
  <si>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</si>
  <si>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</si>
  <si>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</si>
  <si>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</si>
  <si>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</si>
  <si>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</si>
  <si>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</si>
  <si>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</si>
  <si>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</si>
  <si>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</si>
  <si>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</si>
  <si>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</si>
  <si>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</si>
  <si>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</si>
  <si>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</si>
  <si>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</si>
  <si>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</si>
  <si>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</si>
  <si>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</si>
  <si>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</si>
  <si>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</si>
  <si>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</si>
  <si>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</si>
  <si>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</si>
  <si>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</si>
  <si>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</si>
  <si>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</si>
  <si>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</si>
  <si>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</si>
  <si>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</si>
  <si>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</si>
  <si>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</si>
  <si>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</si>
  <si>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</si>
  <si>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</si>
  <si>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</si>
  <si>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</si>
  <si>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</si>
  <si>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</si>
  <si>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</si>
  <si>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</si>
  <si>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</si>
  <si>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</si>
  <si>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</si>
  <si>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</si>
  <si>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</si>
  <si>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</si>
  <si>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</si>
  <si>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</si>
  <si>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</si>
  <si>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</si>
  <si>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</si>
  <si>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</si>
  <si>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</si>
  <si>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</si>
  <si>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</si>
  <si>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</si>
  <si>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</si>
  <si>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</si>
  <si>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</si>
  <si>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</si>
  <si>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</si>
  <si>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</si>
  <si>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</si>
  <si>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</si>
  <si>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</si>
  <si>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</si>
  <si>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</si>
  <si>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</si>
  <si>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</si>
  <si>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</si>
  <si>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</si>
  <si>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</si>
  <si>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</si>
  <si>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</si>
  <si>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</si>
  <si>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</si>
  <si>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</si>
  <si>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</si>
  <si>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</si>
  <si>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</si>
  <si>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</si>
  <si>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</si>
  <si>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</si>
  <si>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</si>
  <si>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</si>
  <si>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</si>
  <si>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</si>
  <si>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</si>
  <si>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</si>
  <si>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</si>
  <si>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</si>
  <si>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</si>
  <si>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</si>
  <si>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</si>
  <si>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</si>
  <si>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</si>
  <si>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</si>
  <si>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</si>
  <si>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</si>
  <si>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</si>
  <si>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</si>
  <si>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</si>
  <si>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</si>
  <si>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</si>
  <si>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</si>
  <si>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</si>
  <si>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</si>
  <si>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</si>
  <si>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</si>
  <si>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</si>
  <si>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</si>
  <si>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</si>
  <si>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</si>
  <si>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</si>
  <si>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</si>
  <si>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</si>
  <si>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</si>
  <si>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</si>
  <si>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</si>
  <si>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</si>
  <si>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</si>
  <si>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</si>
  <si>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</si>
  <si>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</si>
  <si>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</si>
  <si>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</si>
  <si>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</si>
  <si>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</si>
  <si>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</si>
  <si>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</si>
  <si>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</si>
  <si>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</si>
  <si>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</si>
  <si>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</si>
  <si>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</si>
  <si>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</si>
  <si>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</si>
  <si>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</si>
  <si>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</si>
  <si>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</si>
  <si>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</si>
  <si>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</si>
  <si>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</si>
  <si>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</si>
  <si>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</si>
  <si>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</si>
  <si>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</si>
  <si>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</si>
  <si>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</si>
  <si>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</si>
  <si>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</si>
  <si>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</si>
  <si>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</si>
  <si>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</si>
  <si>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</si>
  <si>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</si>
  <si>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</si>
  <si>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</si>
  <si>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</si>
  <si>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</si>
  <si>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</si>
  <si>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</si>
  <si>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</si>
  <si>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</si>
  <si>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</si>
  <si>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</si>
  <si>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</si>
  <si>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</si>
  <si>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</si>
  <si>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</si>
  <si>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</si>
  <si>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</si>
  <si>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</si>
  <si>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</si>
  <si>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</si>
  <si>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</si>
  <si>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</si>
  <si>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</si>
  <si>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</si>
  <si>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</si>
  <si>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</si>
  <si>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</si>
  <si>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</si>
  <si>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</si>
  <si>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</si>
  <si>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</si>
  <si>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</si>
  <si>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</si>
  <si>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</si>
  <si>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</si>
  <si>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</si>
  <si>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</si>
  <si>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</si>
  <si>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</si>
  <si>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</si>
  <si>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</si>
  <si>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</si>
  <si>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</si>
  <si>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</si>
  <si>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</si>
  <si>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</si>
  <si>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</si>
  <si>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</si>
  <si>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</si>
  <si>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</si>
  <si>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</si>
  <si>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</si>
  <si>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</si>
  <si>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</si>
  <si>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</si>
  <si>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</si>
  <si>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</si>
  <si>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</si>
  <si>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</si>
  <si>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</si>
  <si>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</si>
  <si>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</si>
  <si>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</si>
  <si>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</si>
  <si>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</si>
  <si>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</si>
  <si>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</si>
  <si>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</si>
  <si>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</si>
  <si>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</si>
  <si>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</si>
  <si>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</si>
  <si>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</si>
  <si>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</si>
  <si>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</si>
  <si>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</si>
  <si>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</si>
  <si>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</si>
  <si>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</si>
  <si>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</si>
  <si>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</si>
  <si>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</si>
  <si>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</si>
  <si>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</si>
  <si>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</si>
  <si>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</si>
  <si>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</si>
  <si>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</si>
  <si>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</si>
  <si>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</si>
  <si>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</si>
  <si>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</si>
  <si>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</si>
  <si>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</si>
  <si>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</si>
  <si>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</si>
  <si>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</si>
  <si>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</si>
  <si>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</si>
  <si>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</si>
  <si>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</si>
  <si>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</si>
  <si>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</si>
  <si>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</si>
  <si>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</si>
  <si>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</si>
  <si>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</si>
  <si>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</si>
  <si>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</si>
  <si>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</si>
  <si>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</si>
  <si>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</si>
  <si>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</si>
  <si>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</si>
  <si>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</si>
  <si>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</si>
  <si>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</si>
  <si>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</si>
  <si>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</si>
  <si>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</si>
  <si>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</si>
  <si>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</si>
  <si>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</si>
  <si>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</si>
  <si>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</si>
  <si>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</si>
  <si>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</si>
  <si>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</si>
  <si>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</si>
  <si>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</si>
  <si>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</si>
  <si>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</si>
  <si>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</si>
  <si>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</si>
  <si>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</si>
  <si>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</si>
  <si>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</si>
  <si>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</si>
  <si>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</si>
  <si>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</si>
  <si>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</si>
  <si>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</si>
  <si>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</si>
  <si>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</si>
  <si>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</si>
  <si>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</si>
  <si>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</si>
  <si>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</si>
  <si>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</si>
  <si>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</si>
  <si>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</si>
  <si>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</si>
  <si>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</si>
  <si>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</si>
  <si>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</si>
  <si>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</si>
  <si>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</si>
  <si>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</si>
  <si>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</si>
  <si>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</si>
  <si>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</si>
  <si>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</si>
  <si>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</si>
  <si>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</si>
  <si>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</si>
  <si>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</si>
  <si>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</si>
  <si>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</si>
  <si>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</si>
  <si>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</si>
  <si>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</si>
  <si>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</si>
  <si>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</si>
  <si>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</si>
  <si>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</si>
  <si>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</si>
  <si>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</si>
  <si>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</si>
  <si>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</si>
  <si>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</si>
  <si>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</si>
  <si>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</si>
  <si>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</si>
  <si>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</si>
  <si>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</si>
  <si>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</si>
  <si>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</si>
  <si>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</si>
  <si>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</si>
  <si>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</si>
  <si>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</si>
  <si>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</si>
  <si>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</si>
  <si>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</si>
  <si>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</si>
  <si>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</si>
  <si>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</si>
  <si>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</si>
  <si>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</si>
  <si>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</si>
  <si>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</si>
  <si>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</si>
  <si>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</si>
  <si>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</si>
  <si>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</si>
  <si>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</si>
  <si>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</si>
  <si>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</si>
  <si>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</si>
  <si>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</si>
  <si>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</si>
  <si>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</si>
  <si>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</si>
  <si>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</si>
  <si>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</si>
  <si>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</si>
  <si>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</si>
  <si>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</si>
  <si>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</si>
  <si>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</si>
  <si>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</si>
  <si>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</si>
  <si>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</si>
  <si>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</si>
  <si>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</si>
  <si>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</si>
  <si>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</si>
  <si>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</si>
  <si>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</si>
  <si>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</si>
  <si>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</si>
  <si>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</si>
  <si>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</si>
  <si>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</si>
  <si>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</si>
  <si>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</si>
  <si>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</si>
  <si>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</si>
  <si>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</si>
  <si>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</si>
  <si>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</si>
  <si>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</si>
  <si>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</si>
  <si>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</si>
  <si>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</si>
  <si>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</si>
  <si>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</si>
  <si>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</si>
  <si>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</si>
  <si>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</si>
  <si>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</si>
  <si>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</si>
  <si>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</si>
  <si>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</si>
  <si>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</si>
  <si>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</si>
  <si>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</si>
  <si>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</si>
  <si>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</si>
  <si>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</si>
  <si>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</si>
  <si>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</si>
  <si>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</si>
  <si>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</si>
  <si>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</si>
  <si>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</si>
  <si>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</si>
  <si>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</si>
  <si>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</si>
  <si>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</si>
  <si>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</si>
  <si>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</si>
  <si>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</si>
  <si>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</si>
  <si>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</si>
  <si>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</si>
  <si>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</si>
  <si>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</si>
  <si>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</si>
  <si>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</si>
  <si>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</si>
  <si>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</si>
  <si>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</si>
  <si>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</si>
  <si>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</si>
  <si>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</si>
  <si>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</si>
  <si>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</si>
  <si>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</si>
  <si>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</si>
  <si>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</si>
  <si>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</si>
  <si>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</si>
  <si>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</si>
  <si>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</si>
  <si>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</si>
  <si>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</si>
  <si>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</si>
  <si>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</si>
  <si>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</si>
  <si>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</si>
  <si>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</si>
  <si>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</si>
  <si>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</si>
  <si>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</si>
  <si>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</si>
  <si>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</si>
  <si>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</si>
  <si>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</si>
  <si>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</si>
  <si>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</si>
  <si>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</si>
  <si>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</si>
  <si>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</si>
  <si>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</si>
  <si>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</si>
  <si>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</si>
  <si>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</si>
  <si>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</si>
  <si>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</si>
  <si>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</si>
  <si>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</si>
  <si>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</si>
  <si>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</si>
  <si>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</si>
  <si>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</si>
  <si>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</si>
  <si>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</si>
  <si>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</si>
  <si>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</si>
  <si>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</si>
  <si>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</si>
  <si>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</si>
  <si>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</si>
  <si>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</si>
  <si>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</si>
  <si>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</si>
  <si>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</si>
  <si>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</si>
  <si>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</si>
  <si>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</si>
  <si>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</si>
  <si>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</si>
  <si>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</si>
  <si>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</si>
  <si>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</si>
  <si>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</si>
  <si>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</si>
  <si>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</si>
  <si>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</si>
  <si>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</si>
  <si>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</si>
  <si>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</si>
  <si>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</si>
  <si>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</si>
  <si>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</si>
  <si>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</si>
  <si>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</si>
  <si>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</si>
  <si>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</si>
  <si>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</si>
  <si>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</si>
  <si>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</si>
  <si>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</si>
  <si>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</si>
  <si>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</si>
  <si>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</si>
  <si>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</si>
  <si>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</si>
  <si>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</si>
  <si>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</si>
  <si>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</si>
  <si>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</si>
  <si>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</si>
  <si>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</si>
  <si>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</si>
  <si>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</si>
  <si>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</si>
  <si>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</si>
  <si>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</si>
  <si>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</si>
  <si>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</si>
  <si>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</si>
  <si>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</si>
  <si>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</si>
  <si>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</si>
  <si>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</si>
  <si>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</si>
  <si>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</si>
  <si>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</si>
  <si>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</si>
  <si>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</si>
  <si>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</si>
  <si>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</si>
  <si>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</si>
  <si>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</si>
  <si>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</si>
  <si>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</si>
  <si>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</si>
  <si>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</si>
  <si>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</si>
  <si>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</si>
  <si>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</si>
  <si>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</si>
  <si>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</si>
  <si>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</si>
  <si>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</si>
  <si>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</si>
  <si>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</si>
  <si>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</si>
  <si>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</si>
  <si>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</si>
  <si>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</si>
  <si>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</si>
  <si>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</si>
  <si>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</si>
  <si>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</si>
  <si>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</si>
  <si>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</si>
  <si>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</si>
  <si>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</si>
  <si>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</si>
  <si>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</si>
  <si>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</si>
  <si>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</si>
  <si>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</si>
  <si>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</si>
  <si>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</si>
  <si>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</si>
  <si>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</si>
  <si>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</si>
  <si>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</si>
  <si>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</si>
  <si>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</si>
  <si>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</si>
  <si>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</si>
  <si>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</si>
  <si>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</si>
  <si>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</si>
  <si>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</si>
  <si>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</si>
  <si>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</si>
  <si>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</si>
  <si>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</si>
  <si>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</si>
  <si>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</si>
  <si>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</si>
  <si>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</si>
  <si>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</si>
  <si>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</si>
  <si>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</si>
  <si>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</si>
  <si>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</si>
  <si>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</si>
  <si>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</si>
  <si>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</si>
  <si>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</si>
  <si>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</si>
  <si>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</si>
  <si>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</si>
  <si>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</si>
  <si>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</si>
  <si>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</si>
  <si>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</si>
  <si>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</si>
  <si>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</si>
  <si>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</si>
  <si>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</si>
  <si>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</si>
  <si>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</si>
  <si>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</si>
  <si>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</si>
  <si>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</si>
  <si>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</si>
  <si>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</si>
  <si>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</si>
  <si>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</si>
  <si>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</si>
  <si>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</si>
  <si>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</si>
  <si>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</si>
  <si>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</si>
  <si>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</si>
  <si>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</si>
  <si>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</si>
  <si>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</si>
  <si>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</si>
  <si>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</si>
  <si>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</si>
  <si>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</si>
  <si>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</si>
  <si>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</si>
  <si>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</si>
  <si>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</si>
  <si>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</si>
  <si>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</si>
  <si>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</si>
  <si>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</si>
  <si>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</si>
  <si>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</si>
  <si>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</si>
  <si>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</si>
  <si>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</si>
  <si>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</si>
  <si>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</si>
  <si>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</si>
  <si>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</si>
  <si>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</si>
  <si>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</si>
  <si>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</si>
  <si>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</si>
  <si>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</si>
  <si>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</si>
  <si>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</si>
  <si>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</si>
  <si>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</si>
  <si>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</si>
  <si>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</si>
  <si>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</si>
  <si>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</si>
  <si>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</si>
  <si>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</si>
  <si>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</si>
  <si>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</si>
  <si>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</si>
  <si>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</si>
  <si>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</si>
  <si>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</si>
  <si>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</si>
  <si>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</si>
  <si>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</si>
  <si>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</si>
  <si>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</si>
  <si>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</si>
  <si>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</si>
  <si>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</si>
  <si>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</si>
  <si>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</si>
  <si>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</si>
  <si>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</si>
  <si>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</si>
  <si>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</si>
  <si>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</si>
  <si>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</si>
  <si>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</si>
  <si>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</si>
  <si>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</si>
  <si>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</si>
  <si>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</si>
  <si>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</si>
  <si>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</si>
  <si>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</si>
  <si>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</si>
  <si>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</si>
  <si>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</si>
  <si>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</si>
  <si>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</si>
  <si>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</si>
  <si>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</si>
  <si>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</si>
  <si>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</si>
  <si>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</si>
  <si>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</si>
  <si>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</si>
  <si>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</si>
  <si>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</si>
  <si>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</si>
  <si>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</si>
  <si>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</si>
  <si>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</si>
  <si>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</si>
  <si>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</si>
  <si>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</si>
  <si>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</si>
  <si>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</si>
  <si>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</si>
  <si>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</si>
  <si>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</si>
  <si>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</si>
  <si>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</si>
  <si>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</si>
  <si>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</si>
  <si>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</si>
  <si>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</si>
  <si>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</si>
  <si>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</si>
  <si>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</si>
  <si>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</si>
  <si>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</si>
  <si>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</si>
  <si>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</si>
  <si>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</si>
  <si>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</si>
  <si>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</si>
  <si>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</si>
  <si>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</si>
  <si>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</si>
  <si>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</si>
  <si>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</si>
  <si>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</si>
  <si>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</si>
  <si>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</si>
  <si>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</si>
  <si>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</si>
  <si>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</si>
  <si>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</si>
  <si>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</si>
  <si>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</si>
  <si>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</si>
  <si>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</si>
  <si>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</si>
  <si>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</si>
  <si>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</si>
  <si>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</si>
  <si>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</si>
  <si>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</si>
  <si>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</si>
  <si>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</si>
  <si>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</si>
  <si>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</si>
  <si>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</si>
  <si>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</si>
  <si>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</si>
  <si>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</si>
  <si>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</si>
  <si>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</si>
  <si>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</si>
  <si>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</si>
  <si>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</si>
  <si>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</si>
  <si>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</si>
  <si>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</si>
  <si>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</si>
  <si>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</si>
  <si>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</si>
  <si>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</si>
  <si>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</si>
  <si>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</si>
  <si>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</si>
  <si>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</si>
  <si>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</si>
  <si>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</si>
  <si>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</si>
  <si>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</si>
  <si>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</si>
  <si>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</si>
  <si>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</si>
  <si>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</si>
  <si>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</si>
  <si>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</si>
  <si>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</si>
  <si>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</si>
  <si>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</si>
  <si>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</si>
  <si>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</si>
  <si>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</si>
  <si>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</si>
  <si>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</si>
  <si>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</si>
  <si>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</si>
  <si>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</si>
  <si>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</si>
  <si>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</si>
  <si>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</si>
  <si>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</si>
  <si>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</si>
  <si>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</si>
  <si>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</si>
  <si>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</si>
  <si>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</si>
  <si>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</si>
  <si>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</si>
  <si>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</si>
  <si>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</si>
  <si>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</si>
  <si>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</si>
  <si>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</si>
  <si>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</si>
  <si>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</si>
  <si>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</si>
  <si>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</si>
  <si>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</si>
  <si>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</si>
  <si>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</si>
  <si>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</si>
  <si>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</si>
  <si>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</si>
  <si>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</si>
  <si>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</si>
  <si>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</si>
  <si>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</si>
  <si>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</si>
  <si>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</si>
  <si>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</si>
  <si>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</si>
  <si>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</si>
  <si>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</si>
  <si>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</si>
  <si>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</si>
  <si>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</si>
  <si>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</si>
  <si>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</si>
  <si>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</si>
  <si>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</si>
  <si>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</si>
  <si>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</si>
  <si>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</si>
  <si>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</si>
  <si>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</si>
  <si>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</si>
  <si>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</si>
  <si>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</si>
  <si>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</si>
  <si>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</si>
  <si>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</si>
  <si>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</si>
  <si>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</si>
  <si>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</si>
  <si>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</si>
  <si>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</si>
  <si>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</si>
  <si>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</si>
  <si>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</si>
  <si>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</si>
  <si>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</si>
  <si>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</si>
  <si>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</si>
  <si>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</si>
  <si>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</si>
  <si>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</si>
  <si>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</si>
  <si>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</si>
  <si>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</si>
  <si>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</si>
  <si>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</si>
  <si>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</si>
  <si>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</si>
  <si>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</si>
  <si>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</si>
  <si>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</si>
  <si>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</si>
  <si>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</si>
  <si>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</si>
  <si>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</si>
  <si>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</si>
  <si>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</si>
  <si>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</si>
  <si>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</si>
  <si>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</si>
  <si>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</si>
  <si>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</si>
  <si>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</si>
  <si>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</si>
  <si>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</si>
  <si>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</si>
  <si>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</si>
  <si>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</si>
  <si>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</si>
  <si>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</si>
  <si>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</si>
  <si>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</si>
  <si>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</si>
  <si>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</si>
  <si>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</si>
  <si>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</si>
  <si>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</si>
  <si>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</si>
  <si>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</si>
  <si>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</si>
  <si>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</si>
  <si>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</si>
  <si>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</si>
  <si>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</si>
  <si>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</si>
  <si>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</si>
  <si>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</si>
  <si>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</si>
  <si>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</si>
  <si>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</si>
  <si>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</si>
  <si>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</si>
  <si>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</si>
  <si>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</si>
  <si>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</si>
  <si>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</si>
  <si>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</si>
  <si>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</si>
  <si>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</si>
  <si>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</si>
  <si>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</si>
  <si>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</si>
  <si>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</si>
  <si>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</si>
  <si>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</si>
  <si>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</si>
  <si>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</si>
  <si>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</si>
  <si>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</si>
  <si>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</si>
  <si>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</si>
  <si>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</si>
  <si>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</si>
  <si>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</si>
  <si>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</si>
  <si>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</si>
  <si>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</si>
  <si>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</si>
  <si>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</si>
  <si>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</si>
  <si>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</si>
  <si>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</si>
  <si>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</si>
  <si>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</si>
  <si>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</si>
  <si>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</si>
  <si>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</si>
  <si>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</si>
  <si>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</si>
  <si>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</si>
  <si>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</si>
  <si>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</si>
  <si>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</si>
  <si>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</si>
  <si>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</si>
  <si>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</si>
  <si>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</si>
  <si>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</si>
  <si>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</si>
  <si>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</si>
  <si>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</si>
  <si>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</si>
  <si>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</si>
  <si>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</si>
  <si>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</si>
  <si>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</si>
  <si>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</si>
  <si>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</si>
  <si>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</si>
  <si>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</si>
  <si>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</si>
  <si>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</si>
  <si>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</si>
  <si>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</si>
  <si>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</si>
  <si>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</si>
  <si>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</si>
  <si>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</si>
  <si>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</si>
  <si>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</si>
  <si>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</si>
  <si>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</si>
  <si>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</si>
  <si>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</si>
  <si>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</si>
  <si>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</si>
  <si>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</si>
  <si>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</si>
  <si>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</si>
  <si>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</si>
  <si>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</si>
  <si>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</si>
  <si>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</si>
  <si>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</si>
  <si>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</si>
  <si>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</si>
  <si>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</si>
  <si>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</si>
  <si>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</si>
  <si>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</si>
  <si>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</si>
  <si>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</si>
  <si>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</si>
  <si>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</si>
  <si>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</si>
  <si>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</si>
  <si>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</si>
  <si>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</si>
  <si>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</si>
  <si>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</si>
  <si>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</si>
  <si>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</si>
  <si>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</si>
  <si>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</si>
  <si>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</si>
  <si>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</si>
  <si>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</si>
  <si>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</si>
  <si>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</si>
  <si>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</si>
  <si>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</si>
  <si>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</si>
  <si>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</si>
  <si>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</si>
  <si>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</si>
  <si>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</si>
  <si>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</si>
  <si>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</si>
  <si>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</si>
  <si>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</si>
  <si>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</si>
  <si>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</si>
  <si>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</si>
  <si>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</si>
  <si>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</si>
  <si>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</si>
  <si>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</si>
  <si>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</si>
  <si>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</si>
  <si>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</si>
  <si>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</si>
  <si>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</si>
  <si>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</si>
  <si>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</si>
  <si>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</si>
  <si>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</si>
  <si>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</si>
  <si>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</si>
  <si>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</si>
  <si>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</si>
  <si>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</si>
  <si>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</si>
  <si>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</si>
  <si>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</si>
  <si>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</si>
  <si>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</si>
  <si>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</si>
  <si>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</si>
  <si>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</si>
  <si>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</si>
  <si>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</si>
  <si>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</si>
  <si>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</si>
  <si>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</si>
  <si>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</si>
  <si>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</si>
  <si>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</si>
  <si>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</si>
  <si>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</si>
  <si>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</si>
  <si>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</si>
  <si>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</si>
  <si>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</si>
  <si>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</si>
  <si>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</si>
  <si>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</si>
  <si>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</si>
  <si>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</si>
  <si>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</si>
  <si>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</si>
  <si>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</si>
  <si>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</si>
  <si>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</si>
  <si>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</si>
  <si>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</si>
  <si>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</si>
  <si>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</si>
  <si>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</si>
  <si>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</si>
  <si>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</si>
  <si>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</si>
  <si>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</si>
  <si>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</si>
  <si>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</si>
  <si>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</si>
  <si>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</si>
  <si>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</si>
  <si>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</si>
  <si>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</si>
  <si>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</si>
  <si>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</si>
  <si>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</si>
  <si>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</si>
  <si>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</si>
  <si>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</si>
  <si>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</si>
  <si>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</si>
  <si>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</si>
  <si>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</si>
  <si>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</si>
  <si>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</si>
  <si>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</si>
  <si>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</si>
  <si>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</si>
  <si>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</si>
  <si>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</si>
  <si>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</si>
  <si>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</si>
  <si>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</si>
  <si>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</si>
  <si>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</si>
  <si>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</si>
  <si>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</si>
  <si>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</si>
  <si>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</si>
  <si>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</si>
  <si>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</si>
  <si>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</si>
  <si>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</si>
  <si>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</si>
  <si>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</si>
  <si>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</si>
  <si>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</si>
  <si>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</si>
  <si>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</si>
  <si>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</si>
  <si>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</si>
  <si>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</si>
  <si>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</si>
  <si>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</si>
  <si>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</si>
  <si>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</si>
  <si>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</si>
  <si>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</si>
  <si>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</si>
  <si>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</si>
  <si>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</si>
  <si>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</si>
  <si>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</si>
  <si>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</si>
  <si>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</si>
  <si>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</si>
  <si>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</si>
  <si>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</si>
  <si>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</si>
  <si>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</si>
  <si>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</si>
  <si>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</si>
  <si>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</si>
  <si>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</si>
  <si>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</si>
  <si>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</si>
  <si>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</si>
  <si>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</si>
  <si>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</si>
  <si>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</si>
  <si>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</si>
  <si>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</si>
  <si>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</si>
  <si>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</si>
  <si>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</si>
  <si>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</si>
  <si>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</si>
  <si>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</si>
  <si>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</si>
  <si>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</si>
  <si>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</si>
  <si>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</si>
  <si>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</si>
  <si>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</si>
  <si>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</si>
  <si>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</si>
  <si>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</si>
  <si>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</si>
  <si>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</si>
  <si>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</si>
  <si>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</si>
  <si>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</si>
  <si>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</si>
  <si>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</si>
  <si>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</si>
  <si>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</si>
  <si>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</si>
  <si>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</si>
  <si>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</si>
  <si>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</si>
  <si>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</si>
  <si>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</si>
  <si>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</si>
  <si>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</si>
  <si>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</si>
  <si>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</si>
  <si>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</si>
  <si>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</si>
  <si>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</si>
  <si>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</si>
  <si>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</si>
  <si>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</si>
  <si>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</si>
  <si>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</si>
  <si>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</si>
  <si>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</si>
  <si>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</si>
  <si>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</si>
  <si>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</si>
  <si>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</si>
  <si>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</si>
  <si>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</si>
  <si>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</si>
  <si>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</si>
  <si>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</si>
  <si>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</si>
  <si>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</si>
  <si>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</si>
  <si>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</si>
  <si>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</si>
  <si>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</si>
  <si>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</si>
  <si>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</si>
  <si>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</si>
  <si>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</si>
  <si>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</si>
  <si>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</si>
  <si>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</si>
  <si>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</si>
  <si>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</si>
  <si>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</si>
  <si>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</si>
  <si>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</si>
  <si>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</si>
  <si>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</si>
  <si>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</si>
  <si>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</si>
  <si>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</si>
  <si>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</si>
  <si>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</si>
  <si>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</si>
  <si>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</si>
  <si>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</si>
  <si>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</si>
  <si>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</si>
  <si>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</si>
  <si>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</si>
  <si>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</si>
  <si>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</si>
  <si>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</si>
  <si>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</si>
  <si>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</si>
  <si>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</si>
  <si>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</si>
  <si>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</si>
  <si>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</si>
  <si>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</si>
  <si>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</si>
  <si>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</si>
  <si>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</si>
  <si>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</si>
  <si>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</si>
  <si>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</si>
  <si>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</si>
  <si>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</si>
  <si>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</si>
  <si>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</si>
  <si>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</si>
  <si>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</si>
  <si>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</si>
  <si>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</si>
  <si>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</si>
  <si>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</si>
  <si>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</si>
  <si>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</si>
  <si>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</si>
  <si>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</si>
  <si>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</si>
  <si>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</si>
  <si>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</si>
  <si>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</si>
  <si>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</si>
  <si>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</si>
  <si>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</si>
  <si>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</si>
  <si>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</si>
  <si>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</si>
  <si>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</si>
  <si>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</si>
  <si>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</si>
  <si>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</si>
  <si>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</si>
  <si>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</si>
  <si>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</si>
  <si>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</si>
  <si>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</si>
  <si>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</si>
  <si>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</si>
  <si>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</si>
  <si>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</si>
  <si>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</si>
  <si>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</si>
  <si>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</si>
  <si>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</si>
  <si>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</si>
  <si>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</si>
  <si>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</si>
  <si>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</si>
  <si>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</si>
  <si>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</si>
  <si>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</si>
  <si>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</si>
  <si>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</si>
  <si>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</si>
  <si>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</si>
  <si>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</si>
  <si>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</si>
  <si>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</si>
  <si>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</si>
  <si>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</si>
  <si>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</si>
  <si>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</si>
  <si>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</si>
  <si>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</si>
  <si>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</si>
  <si>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</si>
  <si>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</si>
  <si>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</si>
  <si>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</si>
  <si>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</si>
  <si>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</si>
  <si>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</si>
  <si>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</si>
  <si>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</si>
  <si>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</si>
  <si>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</si>
  <si>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</si>
  <si>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</si>
  <si>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</si>
  <si>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</si>
  <si>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</si>
  <si>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</si>
  <si>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</si>
  <si>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</si>
  <si>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</si>
  <si>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</si>
  <si>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</si>
  <si>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</si>
  <si>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</si>
  <si>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</si>
  <si>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</si>
  <si>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</si>
  <si>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</si>
  <si>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</si>
  <si>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</si>
  <si>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</si>
  <si>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</si>
  <si>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</si>
  <si>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</si>
  <si>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</si>
  <si>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</si>
  <si>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</si>
  <si>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</si>
  <si>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</si>
  <si>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</si>
  <si>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</si>
  <si>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</si>
  <si>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</si>
  <si>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</si>
  <si>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</si>
  <si>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</si>
  <si>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</si>
  <si>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</si>
  <si>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</si>
  <si>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</si>
  <si>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</si>
  <si>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</si>
  <si>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</si>
  <si>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</si>
  <si>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</si>
  <si>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</si>
  <si>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</si>
  <si>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</si>
  <si>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</si>
  <si>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</si>
  <si>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</si>
  <si>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</si>
  <si>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</si>
  <si>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</si>
  <si>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</si>
  <si>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</si>
  <si>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</si>
  <si>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</si>
  <si>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</si>
  <si>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</si>
  <si>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</si>
  <si>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</si>
  <si>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</si>
  <si>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</si>
  <si>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</si>
  <si>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</si>
  <si>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</si>
  <si>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</si>
  <si>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</si>
  <si>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</si>
  <si>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</si>
  <si>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</si>
  <si>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</si>
  <si>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</si>
  <si>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</si>
  <si>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</si>
  <si>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</si>
  <si>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</si>
  <si>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</si>
  <si>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</si>
  <si>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</si>
  <si>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</si>
  <si>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</si>
  <si>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</si>
  <si>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</si>
  <si>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</si>
  <si>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</si>
  <si>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</si>
  <si>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</si>
  <si>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</si>
  <si>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</si>
  <si>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</si>
  <si>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</si>
  <si>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</si>
  <si>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</si>
  <si>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</si>
  <si>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</si>
  <si>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</si>
  <si>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</si>
  <si>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</si>
  <si>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</si>
  <si>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</si>
  <si>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</si>
  <si>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</si>
  <si>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</si>
  <si>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</si>
  <si>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</si>
  <si>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</si>
  <si>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</si>
  <si>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</si>
  <si>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</si>
  <si>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</si>
  <si>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</si>
  <si>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</si>
  <si>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</si>
  <si>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</si>
  <si>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</si>
  <si>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</si>
  <si>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</si>
  <si>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</si>
  <si>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</si>
  <si>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</si>
  <si>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</si>
  <si>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</si>
  <si>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</si>
  <si>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</si>
  <si>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</si>
  <si>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</si>
  <si>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</si>
  <si>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</si>
  <si>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</si>
  <si>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</si>
  <si>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</si>
  <si>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</si>
  <si>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</si>
  <si>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</si>
  <si>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</si>
  <si>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</si>
  <si>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</si>
  <si>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</si>
  <si>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</si>
  <si>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</si>
  <si>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</si>
  <si>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</si>
  <si>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</si>
  <si>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</si>
  <si>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</si>
  <si>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</si>
  <si>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</si>
  <si>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</si>
  <si>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</si>
  <si>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</si>
  <si>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</si>
  <si>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</si>
  <si>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</si>
  <si>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</si>
  <si>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</si>
  <si>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</si>
  <si>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</si>
  <si>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</si>
  <si>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</si>
  <si>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</si>
  <si>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</si>
  <si>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</si>
  <si>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</si>
  <si>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</si>
  <si>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</si>
  <si>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</si>
  <si>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</si>
  <si>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</si>
  <si>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</si>
  <si>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</si>
  <si>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</si>
  <si>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</si>
  <si>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</si>
  <si>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</si>
  <si>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</si>
  <si>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</si>
  <si>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</si>
  <si>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</si>
  <si>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</si>
  <si>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</si>
  <si>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</si>
  <si>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</si>
  <si>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</si>
  <si>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</si>
  <si>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</si>
  <si>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</si>
  <si>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t>31 December 2016</t>
  </si>
  <si>
    <t>31 December 2015</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</si>
  <si>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</si>
  <si>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</si>
  <si>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</si>
  <si>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</si>
  <si>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</si>
  <si>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</si>
  <si>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</si>
  <si>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</si>
  <si>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</si>
  <si>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</si>
  <si>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</si>
  <si>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</si>
  <si>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</si>
  <si>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</si>
  <si>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</si>
  <si>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</si>
  <si>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</si>
  <si>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</si>
  <si>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</si>
  <si>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</si>
  <si>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</si>
  <si>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</si>
  <si>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</si>
  <si>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</si>
  <si>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</si>
  <si>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</si>
  <si>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</si>
  <si>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</si>
  <si>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</si>
  <si>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</si>
  <si>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</si>
  <si>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</si>
  <si>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</si>
  <si>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</si>
  <si>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</si>
  <si>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</si>
  <si>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</si>
  <si>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</si>
  <si>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</si>
  <si>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</si>
  <si>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</si>
  <si>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</si>
  <si>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</si>
  <si>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</si>
  <si>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</si>
  <si>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</si>
  <si>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</si>
  <si>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</si>
  <si>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</si>
  <si>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</si>
  <si>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</si>
  <si>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</si>
  <si>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</si>
  <si>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</si>
  <si>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</si>
  <si>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</si>
  <si>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</si>
  <si>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</si>
  <si>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</si>
  <si>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</si>
  <si>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</si>
  <si>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</si>
  <si>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</si>
  <si>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</si>
  <si>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</si>
  <si>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</si>
  <si>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</si>
  <si>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</si>
  <si>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</si>
  <si>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</si>
  <si>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</si>
  <si>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</si>
  <si>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</si>
  <si>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</si>
  <si>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</si>
  <si>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</si>
  <si>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</si>
  <si>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</si>
  <si>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</si>
  <si>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</si>
  <si>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</si>
  <si>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</si>
  <si>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</si>
  <si>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</si>
  <si>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</si>
  <si>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</si>
  <si>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</si>
  <si>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</si>
  <si>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</si>
  <si>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</si>
  <si>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</si>
  <si>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</si>
  <si>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</si>
  <si>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</si>
  <si>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</si>
  <si>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</si>
  <si>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</si>
  <si>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</si>
  <si>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</si>
  <si>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</si>
  <si>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</si>
  <si>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</si>
  <si>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</si>
  <si>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</si>
  <si>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</si>
  <si>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</si>
  <si>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</si>
  <si>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</si>
  <si>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</si>
  <si>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</si>
  <si>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</si>
  <si>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</si>
  <si>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</si>
  <si>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</si>
  <si>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</si>
  <si>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</si>
  <si>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</si>
  <si>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</si>
  <si>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</si>
  <si>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</si>
  <si>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</si>
  <si>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</si>
  <si>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</si>
  <si>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</si>
  <si>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</si>
  <si>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</si>
  <si>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</si>
  <si>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</si>
  <si>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</si>
  <si>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</si>
  <si>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</si>
  <si>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</si>
  <si>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</si>
  <si>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</si>
  <si>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</si>
  <si>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</si>
  <si>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</si>
  <si>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</si>
  <si>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</si>
  <si>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</si>
  <si>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</si>
  <si>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</si>
  <si>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</si>
  <si>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</si>
  <si>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</si>
  <si>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</si>
  <si>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</si>
  <si>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</si>
  <si>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</si>
  <si>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</si>
  <si>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</si>
  <si>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</si>
  <si>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</si>
  <si>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</si>
  <si>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</si>
  <si>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</si>
  <si>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</si>
  <si>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</si>
  <si>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</si>
  <si>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</si>
  <si>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</si>
  <si>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</si>
  <si>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</si>
  <si>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</si>
  <si>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</si>
  <si>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</si>
  <si>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</si>
  <si>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</si>
  <si>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</si>
  <si>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</si>
  <si>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</si>
  <si>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</si>
  <si>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</si>
  <si>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</si>
  <si>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</si>
  <si>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</si>
  <si>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</si>
  <si>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</si>
  <si>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</si>
  <si>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</si>
  <si>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</si>
  <si>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</si>
  <si>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</si>
  <si>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</si>
  <si>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</si>
  <si>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</si>
  <si>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</si>
  <si>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</si>
  <si>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</si>
  <si>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</si>
  <si>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</si>
  <si>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</si>
  <si>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</si>
  <si>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</si>
  <si>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</si>
  <si>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</si>
  <si>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</si>
  <si>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</si>
  <si>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</si>
  <si>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</si>
  <si>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</si>
  <si>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</si>
  <si>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</si>
  <si>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</si>
  <si>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</si>
  <si>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</si>
  <si>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</si>
  <si>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</si>
  <si>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</si>
  <si>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</si>
  <si>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</si>
  <si>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</si>
  <si>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</si>
  <si>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</si>
  <si>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</si>
  <si>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</si>
  <si>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</si>
  <si>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</si>
  <si>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</si>
  <si>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</si>
  <si>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</si>
  <si>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</si>
  <si>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</si>
  <si>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</si>
  <si>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</si>
  <si>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</si>
  <si>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</si>
  <si>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</si>
  <si>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</si>
  <si>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</si>
  <si>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</si>
  <si>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</si>
  <si>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</si>
  <si>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</si>
  <si>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</si>
  <si>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</si>
  <si>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</si>
  <si>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</si>
  <si>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</si>
  <si>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Senior secured (covered bond) ratings by Moody's, S&amp;P, Fitch</t>
  </si>
  <si>
    <t>Aa2</t>
  </si>
  <si>
    <t>Financial strength ratings by Moody's and Fitch</t>
  </si>
  <si>
    <t>D+</t>
  </si>
  <si>
    <t>Sovereign ratings by Moody's, S&amp;P, Fitch</t>
  </si>
  <si>
    <t>Baa2/BBB-/BBB+</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</si>
  <si>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</si>
  <si>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</si>
  <si>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</si>
  <si>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</si>
  <si>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</si>
  <si>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</si>
  <si>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</si>
  <si>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</si>
  <si>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</si>
  <si>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</si>
  <si>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</si>
  <si>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</si>
  <si>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</si>
  <si>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</si>
  <si>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</si>
  <si>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</si>
  <si>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</si>
  <si>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</si>
  <si>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</si>
  <si>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</si>
  <si>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</si>
  <si>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</si>
  <si>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</si>
  <si>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</si>
  <si>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</si>
  <si>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</si>
  <si>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</si>
  <si>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</si>
  <si>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</si>
  <si>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</si>
  <si>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</si>
  <si>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</si>
  <si>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</si>
  <si>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</si>
  <si>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</si>
  <si>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A3</t>
  </si>
  <si>
    <t>30 September 2017</t>
  </si>
  <si>
    <t>31 December 2017</t>
  </si>
  <si>
    <r>
      <t xml:space="preserve">Key information regarding issuers' balance sheet </t>
    </r>
    <r>
      <rPr>
        <b/>
        <i/>
        <sz val="10"/>
        <color indexed="8"/>
        <rFont val="Calibri"/>
        <family val="2"/>
      </rPr>
      <t>(at 31 December 2017 and for the preceding two fiscal years)</t>
    </r>
  </si>
  <si>
    <r>
      <t xml:space="preserve">Cover Pool Data </t>
    </r>
    <r>
      <rPr>
        <b/>
        <i/>
        <u/>
        <sz val="14"/>
        <color indexed="8"/>
        <rFont val="Calibri"/>
        <family val="2"/>
      </rPr>
      <t>(at 31 March 2018)</t>
    </r>
  </si>
  <si>
    <t>31 March 2017</t>
  </si>
  <si>
    <r>
      <t>Reporting Date: 27</t>
    </r>
    <r>
      <rPr>
        <b/>
        <sz val="16"/>
        <rFont val="Calibri"/>
        <family val="2"/>
      </rPr>
      <t>/04/18</t>
    </r>
  </si>
  <si>
    <t>Cut-off Date: 31/03/18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</si>
</sst>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 #,##0.00_ ;_ * \-#,##0.00_ ;_ * &quot;-&quot;??_ ;_ @_ "/>
    <numFmt numFmtId="167" formatCode="#,##0_ ;\-#,##0\ "/>
    <numFmt numFmtId="168" formatCode="0.0%"/>
    <numFmt numFmtId="169" formatCode="0.000%"/>
    <numFmt numFmtId="170" formatCode="_-[$€]\ * #,##0.00_-;\-[$€]\ * #,##0.00_-;_-[$€]\ * &quot;-&quot;??_-;_-@_-"/>
    <numFmt numFmtId="171" formatCode="_(* #,##0.00_);_(* \(#,##0.00\);_(* &quot;-&quot;??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b/>
      <sz val="16"/>
      <name val="Calibri"/>
      <family val="2"/>
      <scheme val="minor"/>
    </font>
    <font>
      <b/>
      <sz val="16"/>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5" fontId="4" fillId="0" borderId="0" applyFont="0" applyFill="0" applyBorder="0" applyAlignment="0" applyProtection="0"/>
    <xf numFmtId="165"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165" fontId="52" fillId="0" borderId="0" applyFont="0" applyFill="0" applyBorder="0" applyAlignment="0" applyProtection="0"/>
    <xf numFmtId="170"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165" fontId="28" fillId="0" borderId="0" applyFont="0" applyFill="0" applyBorder="0" applyAlignment="0" applyProtection="0"/>
    <xf numFmtId="171"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7"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164" fontId="2" fillId="0" borderId="13" xfId="10" applyNumberFormat="1" applyFont="1" applyFill="1" applyBorder="1"/>
    <xf numFmtId="164" fontId="4" fillId="0" borderId="13" xfId="10" applyNumberFormat="1" applyFont="1" applyFill="1" applyBorder="1"/>
    <xf numFmtId="164"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8" fontId="2" fillId="0" borderId="13" xfId="0" applyNumberFormat="1" applyFont="1" applyFill="1" applyBorder="1"/>
    <xf numFmtId="168" fontId="0" fillId="0" borderId="13" xfId="0" applyNumberFormat="1" applyFill="1" applyBorder="1"/>
    <xf numFmtId="164" fontId="4" fillId="0" borderId="13" xfId="10" applyNumberFormat="1" applyFont="1" applyFill="1" applyBorder="1" applyAlignment="1">
      <alignment horizontal="right"/>
    </xf>
    <xf numFmtId="0" fontId="51" fillId="0" borderId="13" xfId="0" applyFont="1" applyBorder="1" applyAlignment="1">
      <alignment vertical="center" wrapText="1"/>
    </xf>
    <xf numFmtId="0" fontId="49" fillId="0" borderId="13" xfId="0" applyFont="1" applyBorder="1" applyAlignment="1">
      <alignment horizontal="justify"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164" fontId="54" fillId="9" borderId="13" xfId="0" applyNumberFormat="1" applyFont="1" applyFill="1" applyBorder="1" applyAlignment="1">
      <alignment vertical="center" wrapText="1"/>
    </xf>
    <xf numFmtId="164"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165" fontId="49" fillId="0" borderId="0" xfId="0" applyNumberFormat="1" applyFont="1" applyFill="1" applyBorder="1" applyAlignment="1">
      <alignment vertical="center"/>
    </xf>
    <xf numFmtId="0" fontId="53" fillId="0" borderId="13" xfId="0" applyFont="1" applyBorder="1" applyAlignment="1">
      <alignment vertical="center" wrapText="1"/>
    </xf>
    <xf numFmtId="0" fontId="59" fillId="9" borderId="13" xfId="0" applyFont="1" applyFill="1" applyBorder="1" applyAlignment="1">
      <alignment vertical="center" wrapText="1"/>
    </xf>
    <xf numFmtId="165" fontId="51" fillId="0" borderId="0" xfId="10" applyFont="1" applyFill="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9" fontId="51" fillId="0" borderId="0" xfId="1" applyFont="1" applyFill="1" applyBorder="1" applyAlignment="1">
      <alignment vertical="center" wrapText="1"/>
    </xf>
    <xf numFmtId="169"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4" fontId="59" fillId="9" borderId="13" xfId="0" applyNumberFormat="1" applyFont="1" applyFill="1" applyBorder="1" applyAlignment="1">
      <alignment vertical="center" wrapText="1"/>
    </xf>
    <xf numFmtId="164" fontId="2" fillId="0" borderId="13" xfId="10" applyNumberFormat="1" applyFont="1" applyFill="1" applyBorder="1" applyAlignment="1"/>
    <xf numFmtId="10" fontId="2" fillId="0" borderId="13" xfId="0" applyNumberFormat="1" applyFont="1" applyFill="1" applyBorder="1" applyAlignment="1"/>
    <xf numFmtId="9" fontId="2" fillId="0" borderId="13" xfId="0" applyNumberFormat="1" applyFont="1" applyFill="1" applyBorder="1" applyAlignment="1"/>
    <xf numFmtId="10" fontId="2" fillId="0" borderId="13" xfId="0" applyNumberFormat="1" applyFont="1" applyFill="1" applyBorder="1" applyAlignment="1">
      <alignment horizontal="right" vertical="center"/>
    </xf>
    <xf numFmtId="168" fontId="2" fillId="0" borderId="13" xfId="0" applyNumberFormat="1" applyFont="1" applyFill="1" applyBorder="1" applyAlignment="1"/>
    <xf numFmtId="168" fontId="2" fillId="0" borderId="13" xfId="11" applyNumberFormat="1" applyFont="1" applyFill="1" applyBorder="1" applyAlignment="1"/>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10" fontId="2" fillId="0" borderId="13" xfId="13" applyNumberFormat="1" applyFont="1" applyFill="1" applyBorder="1"/>
    <xf numFmtId="10" fontId="2" fillId="0" borderId="13" xfId="0" applyNumberFormat="1" applyFont="1" applyFill="1" applyBorder="1"/>
    <xf numFmtId="10" fontId="2" fillId="0" borderId="13" xfId="11" applyNumberFormat="1" applyFont="1" applyFill="1" applyBorder="1"/>
    <xf numFmtId="168" fontId="2" fillId="0" borderId="13" xfId="11" applyNumberFormat="1" applyFont="1" applyFill="1" applyBorder="1" applyAlignment="1">
      <alignment horizontal="right"/>
    </xf>
    <xf numFmtId="168"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10" fontId="0" fillId="0" borderId="0" xfId="1" applyNumberFormat="1" applyFont="1"/>
    <xf numFmtId="0" fontId="82" fillId="0" borderId="0" xfId="0" applyFont="1" applyBorder="1" applyAlignment="1">
      <alignment horizontal="center" vertical="center"/>
    </xf>
    <xf numFmtId="10" fontId="0" fillId="0" borderId="0" xfId="1" applyNumberFormat="1" applyFont="1" applyAlignment="1">
      <alignment horizontal="center"/>
    </xf>
    <xf numFmtId="0" fontId="51" fillId="0" borderId="13" xfId="0" applyFont="1" applyFill="1" applyBorder="1" applyAlignment="1">
      <alignment horizontal="left" vertical="center" wrapText="1"/>
    </xf>
    <xf numFmtId="0" fontId="0" fillId="0" borderId="0" xfId="0" applyAlignment="1">
      <alignment horizontal="center"/>
    </xf>
    <xf numFmtId="0" fontId="51" fillId="9" borderId="13" xfId="0" applyFont="1" applyFill="1" applyBorder="1" applyAlignment="1">
      <alignment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51" fillId="0" borderId="13"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1" fillId="0" borderId="1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4" fillId="0" borderId="13" xfId="0" applyFont="1" applyBorder="1" applyAlignment="1">
      <alignment horizontal="left" wrapText="1"/>
    </xf>
    <xf numFmtId="0" fontId="65" fillId="0" borderId="10" xfId="0" applyFont="1" applyFill="1" applyBorder="1" applyAlignment="1">
      <alignment horizontal="left" vertical="center" wrapText="1"/>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60" zoomScaleNormal="60" workbookViewId="0">
      <selection activeCell="O23" sqref="O23"/>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245" t="s">
        <v>2052</v>
      </c>
      <c r="G9" s="7"/>
      <c r="H9" s="7"/>
      <c r="I9" s="7"/>
      <c r="J9" s="8"/>
    </row>
    <row r="10" spans="2:10" ht="21" x14ac:dyDescent="0.25">
      <c r="B10" s="6"/>
      <c r="C10" s="7"/>
      <c r="D10" s="7"/>
      <c r="E10" s="7"/>
      <c r="F10" s="13" t="s">
        <v>2053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2" t="s">
        <v>15</v>
      </c>
      <c r="E24" s="253" t="s">
        <v>16</v>
      </c>
      <c r="F24" s="253"/>
      <c r="G24" s="253"/>
      <c r="H24" s="253"/>
      <c r="I24" s="7"/>
      <c r="J24" s="8"/>
    </row>
    <row r="25" spans="2:10" x14ac:dyDescent="0.25">
      <c r="B25" s="6"/>
      <c r="C25" s="7"/>
      <c r="D25" s="7"/>
      <c r="E25" s="16"/>
      <c r="F25" s="16"/>
      <c r="G25" s="16"/>
      <c r="H25" s="7"/>
      <c r="I25" s="7"/>
      <c r="J25" s="8"/>
    </row>
    <row r="26" spans="2:10" x14ac:dyDescent="0.25">
      <c r="B26" s="6"/>
      <c r="C26" s="7"/>
      <c r="D26" s="252" t="s">
        <v>17</v>
      </c>
      <c r="E26" s="253"/>
      <c r="F26" s="253"/>
      <c r="G26" s="253"/>
      <c r="H26" s="253"/>
      <c r="I26" s="7"/>
      <c r="J26" s="8"/>
    </row>
    <row r="27" spans="2:10" x14ac:dyDescent="0.25">
      <c r="B27" s="6"/>
      <c r="C27" s="7"/>
      <c r="D27" s="17"/>
      <c r="E27" s="17"/>
      <c r="F27" s="17"/>
      <c r="G27" s="17"/>
      <c r="H27" s="17"/>
      <c r="I27" s="7"/>
      <c r="J27" s="8"/>
    </row>
    <row r="28" spans="2:10" hidden="1" outlineLevel="1" x14ac:dyDescent="0.25">
      <c r="B28" s="6"/>
      <c r="C28" s="7"/>
      <c r="D28" s="252" t="s">
        <v>18</v>
      </c>
      <c r="E28" s="253" t="s">
        <v>16</v>
      </c>
      <c r="F28" s="253"/>
      <c r="G28" s="253"/>
      <c r="H28" s="253"/>
      <c r="I28" s="7"/>
      <c r="J28" s="8"/>
    </row>
    <row r="29" spans="2:10" hidden="1" outlineLevel="1" x14ac:dyDescent="0.25">
      <c r="B29" s="6"/>
      <c r="C29" s="7"/>
      <c r="D29" s="17"/>
      <c r="E29" s="17"/>
      <c r="F29" s="17"/>
      <c r="G29" s="17"/>
      <c r="H29" s="17"/>
      <c r="I29" s="7"/>
      <c r="J29" s="8"/>
    </row>
    <row r="30" spans="2:10" hidden="1" outlineLevel="1" x14ac:dyDescent="0.25">
      <c r="B30" s="6"/>
      <c r="C30" s="7"/>
      <c r="D30" s="252" t="s">
        <v>19</v>
      </c>
      <c r="E30" s="253" t="s">
        <v>16</v>
      </c>
      <c r="F30" s="253"/>
      <c r="G30" s="253"/>
      <c r="H30" s="253"/>
      <c r="I30" s="7"/>
      <c r="J30" s="8"/>
    </row>
    <row r="31" spans="2:10" hidden="1" outlineLevel="1" x14ac:dyDescent="0.25">
      <c r="B31" s="6"/>
      <c r="C31" s="7"/>
      <c r="D31" s="17"/>
      <c r="E31" s="17"/>
      <c r="F31" s="17"/>
      <c r="G31" s="17"/>
      <c r="H31" s="17"/>
      <c r="I31" s="7"/>
      <c r="J31" s="8"/>
    </row>
    <row r="32" spans="2:10" collapsed="1" x14ac:dyDescent="0.25">
      <c r="B32" s="6"/>
      <c r="C32" s="7"/>
      <c r="D32" s="252" t="s">
        <v>20</v>
      </c>
      <c r="E32" s="253" t="s">
        <v>16</v>
      </c>
      <c r="F32" s="253"/>
      <c r="G32" s="253"/>
      <c r="H32" s="253"/>
      <c r="I32" s="7"/>
      <c r="J32" s="8"/>
    </row>
    <row r="33" spans="2:10" x14ac:dyDescent="0.25">
      <c r="B33" s="6"/>
      <c r="C33" s="7"/>
      <c r="D33" s="16"/>
      <c r="E33" s="16"/>
      <c r="F33" s="16"/>
      <c r="G33" s="16"/>
      <c r="H33" s="16"/>
      <c r="I33" s="7"/>
      <c r="J33" s="8"/>
    </row>
    <row r="34" spans="2:10" x14ac:dyDescent="0.25">
      <c r="B34" s="6"/>
      <c r="C34" s="7"/>
      <c r="D34" s="252" t="s">
        <v>21</v>
      </c>
      <c r="E34" s="253" t="s">
        <v>16</v>
      </c>
      <c r="F34" s="253"/>
      <c r="G34" s="253"/>
      <c r="H34" s="253"/>
      <c r="I34" s="7"/>
      <c r="J34" s="8"/>
    </row>
    <row r="35" spans="2:10" x14ac:dyDescent="0.25">
      <c r="B35" s="6"/>
      <c r="C35" s="7"/>
      <c r="D35" s="7"/>
      <c r="E35" s="7"/>
      <c r="F35" s="7"/>
      <c r="G35" s="7"/>
      <c r="H35" s="7"/>
      <c r="I35" s="7"/>
      <c r="J35" s="8"/>
    </row>
    <row r="36" spans="2:10" x14ac:dyDescent="0.25">
      <c r="B36" s="6"/>
      <c r="C36" s="7"/>
      <c r="D36" s="250" t="s">
        <v>22</v>
      </c>
      <c r="E36" s="251"/>
      <c r="F36" s="251"/>
      <c r="G36" s="251"/>
      <c r="H36" s="251"/>
      <c r="I36" s="7"/>
      <c r="J36" s="8"/>
    </row>
    <row r="37" spans="2:10" x14ac:dyDescent="0.25">
      <c r="B37" s="6"/>
      <c r="C37" s="7"/>
      <c r="D37" s="7"/>
      <c r="E37" s="7"/>
      <c r="F37" s="15"/>
      <c r="G37" s="7"/>
      <c r="H37" s="7"/>
      <c r="I37" s="7"/>
      <c r="J37" s="8"/>
    </row>
    <row r="38" spans="2:10" hidden="1" outlineLevel="1" x14ac:dyDescent="0.25">
      <c r="B38" s="6"/>
      <c r="C38" s="7"/>
      <c r="D38" s="250" t="s">
        <v>1757</v>
      </c>
      <c r="E38" s="251"/>
      <c r="F38" s="251"/>
      <c r="G38" s="251"/>
      <c r="H38" s="251"/>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308"/>
  <sheetViews>
    <sheetView showGridLines="0" zoomScale="80" zoomScaleNormal="80" workbookViewId="0">
      <selection activeCell="G15" sqref="G15"/>
    </sheetView>
  </sheetViews>
  <sheetFormatPr defaultRowHeight="15" x14ac:dyDescent="0.25"/>
  <cols>
    <col min="1" max="1" width="53" customWidth="1"/>
    <col min="2" max="4" width="24.42578125" customWidth="1"/>
  </cols>
  <sheetData>
    <row r="1" spans="1:4" x14ac:dyDescent="0.25">
      <c r="A1" s="248"/>
    </row>
    <row r="2" spans="1:4" ht="18.75" x14ac:dyDescent="0.3">
      <c r="A2" s="155" t="s">
        <v>1760</v>
      </c>
    </row>
    <row r="3" spans="1:4" x14ac:dyDescent="0.25">
      <c r="C3" s="156"/>
    </row>
    <row r="4" spans="1:4" ht="15.75" x14ac:dyDescent="0.25">
      <c r="A4" s="157" t="s">
        <v>1761</v>
      </c>
    </row>
    <row r="6" spans="1:4" x14ac:dyDescent="0.25">
      <c r="A6" s="158" t="s">
        <v>1762</v>
      </c>
      <c r="B6" s="159" t="s">
        <v>1763</v>
      </c>
      <c r="C6" s="159" t="s">
        <v>1763</v>
      </c>
      <c r="D6" s="159" t="s">
        <v>1763</v>
      </c>
    </row>
    <row r="7" spans="1:4" ht="33.75" customHeight="1" x14ac:dyDescent="0.25">
      <c r="A7" s="160" t="s">
        <v>2049</v>
      </c>
      <c r="B7" s="161" t="s">
        <v>2048</v>
      </c>
      <c r="C7" s="161" t="s">
        <v>1764</v>
      </c>
      <c r="D7" s="161" t="s">
        <v>1765</v>
      </c>
    </row>
    <row r="8" spans="1:4" ht="14.25" customHeight="1" x14ac:dyDescent="0.25">
      <c r="A8" s="162" t="s">
        <v>1766</v>
      </c>
      <c r="B8" s="163">
        <v>66712565</v>
      </c>
      <c r="C8" s="164">
        <v>52992004</v>
      </c>
      <c r="D8" s="164">
        <v>51373177</v>
      </c>
    </row>
    <row r="9" spans="1:4" ht="32.25" customHeight="1" x14ac:dyDescent="0.25">
      <c r="A9" s="162" t="s">
        <v>1767</v>
      </c>
      <c r="B9" s="165">
        <v>3251127.8373999898</v>
      </c>
      <c r="C9" s="166" t="s">
        <v>1768</v>
      </c>
      <c r="D9" s="165" t="s">
        <v>1768</v>
      </c>
    </row>
    <row r="10" spans="1:4" ht="26.25" customHeight="1" x14ac:dyDescent="0.25">
      <c r="A10" s="162" t="s">
        <v>1769</v>
      </c>
      <c r="B10" s="166" t="s">
        <v>1768</v>
      </c>
      <c r="C10" s="165">
        <v>1030577.704</v>
      </c>
      <c r="D10" s="165">
        <v>2257165</v>
      </c>
    </row>
    <row r="11" spans="1:4" ht="14.25" customHeight="1" x14ac:dyDescent="0.25">
      <c r="A11" s="162" t="s">
        <v>1770</v>
      </c>
      <c r="B11" s="167">
        <v>0.11600000000000001</v>
      </c>
      <c r="C11" s="168">
        <v>0.11411854077378247</v>
      </c>
      <c r="D11" s="168">
        <v>0.11376936911921022</v>
      </c>
    </row>
    <row r="12" spans="1:4" ht="14.25" customHeight="1" x14ac:dyDescent="0.25">
      <c r="A12" s="162" t="s">
        <v>1771</v>
      </c>
      <c r="B12" s="165">
        <v>934838</v>
      </c>
      <c r="C12" s="169">
        <v>876762</v>
      </c>
      <c r="D12" s="169">
        <v>876762</v>
      </c>
    </row>
    <row r="13" spans="1:4" ht="14.25" customHeight="1" x14ac:dyDescent="0.25">
      <c r="A13" s="170" t="s">
        <v>1772</v>
      </c>
      <c r="B13" s="165">
        <v>50358320</v>
      </c>
      <c r="C13" s="169">
        <v>39892679</v>
      </c>
      <c r="D13" s="169">
        <v>38999585</v>
      </c>
    </row>
    <row r="14" spans="1:4" ht="14.25" customHeight="1" x14ac:dyDescent="0.25">
      <c r="A14" s="170" t="s">
        <v>127</v>
      </c>
      <c r="B14" s="165">
        <v>7450000</v>
      </c>
      <c r="C14" s="169">
        <v>4700000</v>
      </c>
      <c r="D14" s="169">
        <v>3200000</v>
      </c>
    </row>
    <row r="15" spans="1:4" ht="14.25" customHeight="1" x14ac:dyDescent="0.25">
      <c r="A15" s="160" t="s">
        <v>1773</v>
      </c>
      <c r="B15" s="161" t="s">
        <v>2048</v>
      </c>
      <c r="C15" s="161" t="s">
        <v>1764</v>
      </c>
      <c r="D15" s="161" t="s">
        <v>1765</v>
      </c>
    </row>
    <row r="16" spans="1:4" ht="14.25" customHeight="1" x14ac:dyDescent="0.25">
      <c r="A16" s="171" t="s">
        <v>1774</v>
      </c>
      <c r="B16" s="249"/>
      <c r="C16" s="249"/>
      <c r="D16" s="249"/>
    </row>
    <row r="17" spans="1:4" ht="14.25" customHeight="1" x14ac:dyDescent="0.25">
      <c r="A17" s="172" t="s">
        <v>1775</v>
      </c>
      <c r="B17" s="249"/>
      <c r="C17" s="249"/>
      <c r="D17" s="249"/>
    </row>
    <row r="18" spans="1:4" ht="14.25" customHeight="1" x14ac:dyDescent="0.25">
      <c r="A18" s="173" t="s">
        <v>1776</v>
      </c>
      <c r="B18" s="165">
        <v>7450000</v>
      </c>
      <c r="C18" s="169">
        <v>4700000</v>
      </c>
      <c r="D18" s="169">
        <v>3200000</v>
      </c>
    </row>
    <row r="19" spans="1:4" ht="14.25" customHeight="1" x14ac:dyDescent="0.25">
      <c r="A19" s="173" t="s">
        <v>1777</v>
      </c>
      <c r="B19" s="165">
        <v>0</v>
      </c>
      <c r="C19" s="169">
        <v>0</v>
      </c>
      <c r="D19" s="169">
        <v>0</v>
      </c>
    </row>
    <row r="20" spans="1:4" ht="14.25" customHeight="1" x14ac:dyDescent="0.25">
      <c r="A20" s="174" t="s">
        <v>1778</v>
      </c>
      <c r="B20" s="175"/>
      <c r="C20" s="249"/>
      <c r="D20" s="249"/>
    </row>
    <row r="21" spans="1:4" ht="14.25" customHeight="1" x14ac:dyDescent="0.25">
      <c r="A21" s="173" t="s">
        <v>1779</v>
      </c>
      <c r="B21" s="163">
        <v>3200000</v>
      </c>
      <c r="C21" s="164">
        <v>3200000</v>
      </c>
      <c r="D21" s="169">
        <v>3200000</v>
      </c>
    </row>
    <row r="22" spans="1:4" ht="14.25" customHeight="1" x14ac:dyDescent="0.25">
      <c r="A22" s="173" t="s">
        <v>159</v>
      </c>
      <c r="B22" s="163">
        <v>4250000</v>
      </c>
      <c r="C22" s="164">
        <v>1500000</v>
      </c>
      <c r="D22" s="164">
        <v>0</v>
      </c>
    </row>
    <row r="23" spans="1:4" ht="14.25" customHeight="1" x14ac:dyDescent="0.25">
      <c r="A23" s="174" t="s">
        <v>1780</v>
      </c>
      <c r="B23" s="176"/>
      <c r="C23" s="177"/>
      <c r="D23" s="177"/>
    </row>
    <row r="24" spans="1:4" ht="14.25" customHeight="1" x14ac:dyDescent="0.25">
      <c r="A24" s="178" t="s">
        <v>1781</v>
      </c>
      <c r="B24" s="165">
        <v>7450000</v>
      </c>
      <c r="C24" s="169">
        <v>4700000</v>
      </c>
      <c r="D24" s="169">
        <v>3200000</v>
      </c>
    </row>
    <row r="25" spans="1:4" ht="14.25" customHeight="1" x14ac:dyDescent="0.25">
      <c r="A25" s="178" t="s">
        <v>1782</v>
      </c>
      <c r="B25" s="165">
        <v>0</v>
      </c>
      <c r="C25" s="169">
        <v>0</v>
      </c>
      <c r="D25" s="169">
        <v>0</v>
      </c>
    </row>
    <row r="26" spans="1:4" ht="14.25" customHeight="1" x14ac:dyDescent="0.25">
      <c r="A26" s="178" t="s">
        <v>1783</v>
      </c>
      <c r="B26" s="165">
        <v>0</v>
      </c>
      <c r="C26" s="169">
        <v>0</v>
      </c>
      <c r="D26" s="169">
        <v>0</v>
      </c>
    </row>
    <row r="27" spans="1:4" ht="14.25" customHeight="1" x14ac:dyDescent="0.25">
      <c r="A27" s="178" t="s">
        <v>1784</v>
      </c>
      <c r="B27" s="165">
        <v>0</v>
      </c>
      <c r="C27" s="169">
        <v>0</v>
      </c>
      <c r="D27" s="169">
        <v>0</v>
      </c>
    </row>
    <row r="28" spans="1:4" ht="14.25" customHeight="1" x14ac:dyDescent="0.25">
      <c r="A28" s="174" t="s">
        <v>1785</v>
      </c>
      <c r="B28" s="226"/>
      <c r="C28" s="177"/>
      <c r="D28" s="177"/>
    </row>
    <row r="29" spans="1:4" ht="14.25" customHeight="1" x14ac:dyDescent="0.25">
      <c r="A29" s="173" t="s">
        <v>1786</v>
      </c>
      <c r="B29" s="165">
        <v>0</v>
      </c>
      <c r="C29" s="169">
        <v>0</v>
      </c>
      <c r="D29" s="169">
        <v>0</v>
      </c>
    </row>
    <row r="30" spans="1:4" ht="14.25" customHeight="1" x14ac:dyDescent="0.25">
      <c r="A30" s="173" t="s">
        <v>1787</v>
      </c>
      <c r="B30" s="165">
        <v>7450000</v>
      </c>
      <c r="C30" s="169">
        <v>4700000</v>
      </c>
      <c r="D30" s="169">
        <v>3200000</v>
      </c>
    </row>
    <row r="31" spans="1:4" ht="14.25" customHeight="1" x14ac:dyDescent="0.25">
      <c r="A31" s="174" t="s">
        <v>1788</v>
      </c>
      <c r="B31" s="226"/>
      <c r="C31" s="177"/>
      <c r="D31" s="177"/>
    </row>
    <row r="32" spans="1:4" ht="14.25" customHeight="1" x14ac:dyDescent="0.25">
      <c r="A32" s="178" t="s">
        <v>1789</v>
      </c>
      <c r="B32" s="165">
        <v>2200000</v>
      </c>
      <c r="C32" s="169">
        <v>1200000</v>
      </c>
      <c r="D32" s="169">
        <v>0</v>
      </c>
    </row>
    <row r="33" spans="1:4" ht="14.25" customHeight="1" x14ac:dyDescent="0.25">
      <c r="A33" s="178" t="s">
        <v>1790</v>
      </c>
      <c r="B33" s="165">
        <v>3250000</v>
      </c>
      <c r="C33" s="169">
        <v>2750000</v>
      </c>
      <c r="D33" s="169">
        <v>3200000</v>
      </c>
    </row>
    <row r="34" spans="1:4" ht="14.25" customHeight="1" x14ac:dyDescent="0.25">
      <c r="A34" s="178" t="s">
        <v>1791</v>
      </c>
      <c r="B34" s="165">
        <v>2000000</v>
      </c>
      <c r="C34" s="169">
        <v>750000</v>
      </c>
      <c r="D34" s="169">
        <v>0</v>
      </c>
    </row>
    <row r="35" spans="1:4" ht="14.25" customHeight="1" x14ac:dyDescent="0.25">
      <c r="A35" s="179" t="s">
        <v>1792</v>
      </c>
      <c r="B35" s="196"/>
      <c r="C35" s="249"/>
      <c r="D35" s="249"/>
    </row>
    <row r="36" spans="1:4" ht="14.25" customHeight="1" x14ac:dyDescent="0.25">
      <c r="A36" s="174" t="s">
        <v>1793</v>
      </c>
      <c r="B36" s="196"/>
      <c r="C36" s="249"/>
      <c r="D36" s="249"/>
    </row>
    <row r="37" spans="1:4" ht="14.25" customHeight="1" x14ac:dyDescent="0.25">
      <c r="A37" s="178" t="s">
        <v>1794</v>
      </c>
      <c r="B37" s="165">
        <f>35527131+289650</f>
        <v>35816781</v>
      </c>
      <c r="C37" s="169">
        <v>27644614</v>
      </c>
      <c r="D37" s="169">
        <v>24122917</v>
      </c>
    </row>
    <row r="38" spans="1:4" ht="14.25" customHeight="1" x14ac:dyDescent="0.25">
      <c r="A38" s="178" t="s">
        <v>1795</v>
      </c>
      <c r="B38" s="165">
        <f>365453+274449+744818+4161+869+700</f>
        <v>1390450</v>
      </c>
      <c r="C38" s="169">
        <v>944406</v>
      </c>
      <c r="D38" s="169">
        <v>942899</v>
      </c>
    </row>
    <row r="39" spans="1:4" ht="14.25" customHeight="1" x14ac:dyDescent="0.25">
      <c r="A39" s="178" t="s">
        <v>1796</v>
      </c>
      <c r="B39" s="165">
        <f>172741+3117276</f>
        <v>3290017</v>
      </c>
      <c r="C39" s="169">
        <v>2511261</v>
      </c>
      <c r="D39" s="169">
        <v>3274760</v>
      </c>
    </row>
    <row r="40" spans="1:4" ht="14.25" customHeight="1" x14ac:dyDescent="0.25">
      <c r="A40" s="174" t="s">
        <v>1797</v>
      </c>
      <c r="B40" s="175"/>
      <c r="C40" s="249"/>
      <c r="D40" s="249"/>
    </row>
    <row r="41" spans="1:4" ht="14.25" customHeight="1" x14ac:dyDescent="0.25">
      <c r="A41" s="178" t="s">
        <v>1781</v>
      </c>
      <c r="B41" s="165">
        <f>35527131+365453+274449+744818+172741+3117276</f>
        <v>40201868</v>
      </c>
      <c r="C41" s="169">
        <v>30878310</v>
      </c>
      <c r="D41" s="169">
        <v>28068752</v>
      </c>
    </row>
    <row r="42" spans="1:4" ht="14.25" customHeight="1" x14ac:dyDescent="0.25">
      <c r="A42" s="178" t="s">
        <v>1783</v>
      </c>
      <c r="B42" s="165" t="s">
        <v>1768</v>
      </c>
      <c r="C42" s="169" t="s">
        <v>1768</v>
      </c>
      <c r="D42" s="169" t="s">
        <v>1768</v>
      </c>
    </row>
    <row r="43" spans="1:4" ht="14.25" customHeight="1" x14ac:dyDescent="0.25">
      <c r="A43" s="178" t="s">
        <v>1784</v>
      </c>
      <c r="B43" s="165">
        <f>289650+4161+869+700</f>
        <v>295380</v>
      </c>
      <c r="C43" s="169">
        <v>221971</v>
      </c>
      <c r="D43" s="169">
        <v>271824</v>
      </c>
    </row>
    <row r="44" spans="1:4" ht="14.25" customHeight="1" x14ac:dyDescent="0.25">
      <c r="A44" s="179" t="s">
        <v>1798</v>
      </c>
      <c r="B44" s="180"/>
      <c r="C44" s="181"/>
      <c r="D44" s="249"/>
    </row>
    <row r="45" spans="1:4" ht="14.25" customHeight="1" x14ac:dyDescent="0.25">
      <c r="A45" s="182" t="s">
        <v>1799</v>
      </c>
      <c r="B45" s="183"/>
      <c r="C45" s="184"/>
      <c r="D45" s="170"/>
    </row>
    <row r="46" spans="1:4" ht="14.25" customHeight="1" x14ac:dyDescent="0.25">
      <c r="A46" s="174" t="s">
        <v>1800</v>
      </c>
      <c r="B46" s="180"/>
      <c r="C46" s="181"/>
      <c r="D46" s="249"/>
    </row>
    <row r="47" spans="1:4" ht="14.25" customHeight="1" x14ac:dyDescent="0.25">
      <c r="A47" s="185" t="s">
        <v>1801</v>
      </c>
      <c r="B47" s="165">
        <f>12611435+19116556+1297344+1450165+25285+103400+12423+7727</f>
        <v>34624335</v>
      </c>
      <c r="C47" s="169">
        <v>29843105</v>
      </c>
      <c r="D47" s="169">
        <v>28226274</v>
      </c>
    </row>
    <row r="48" spans="1:4" ht="14.25" customHeight="1" x14ac:dyDescent="0.25">
      <c r="A48" s="185" t="s">
        <v>1802</v>
      </c>
      <c r="B48" s="165">
        <f>3134943+8038</f>
        <v>3142981</v>
      </c>
      <c r="C48" s="169">
        <v>2725825</v>
      </c>
      <c r="D48" s="169">
        <v>2542963</v>
      </c>
    </row>
    <row r="49" spans="1:4" ht="14.25" customHeight="1" x14ac:dyDescent="0.25">
      <c r="A49" s="185" t="s">
        <v>1803</v>
      </c>
      <c r="B49" s="165">
        <f>1998186+4317420+11+7</f>
        <v>6315624</v>
      </c>
      <c r="C49" s="169">
        <v>5435321</v>
      </c>
      <c r="D49" s="169">
        <v>5501771</v>
      </c>
    </row>
    <row r="50" spans="1:4" ht="14.25" customHeight="1" x14ac:dyDescent="0.25">
      <c r="A50" s="174" t="s">
        <v>1804</v>
      </c>
      <c r="B50" s="180"/>
      <c r="C50" s="181"/>
      <c r="D50" s="249"/>
    </row>
    <row r="51" spans="1:4" ht="14.25" customHeight="1" x14ac:dyDescent="0.25">
      <c r="A51" s="185" t="s">
        <v>234</v>
      </c>
      <c r="B51" s="165">
        <f>12611435+19116556+1297344+1450165+3134943+1998186+4317420</f>
        <v>43926049</v>
      </c>
      <c r="C51" s="169">
        <v>37785862</v>
      </c>
      <c r="D51" s="169">
        <v>36104908</v>
      </c>
    </row>
    <row r="52" spans="1:4" ht="14.25" customHeight="1" x14ac:dyDescent="0.25">
      <c r="A52" s="185" t="s">
        <v>1783</v>
      </c>
      <c r="B52" s="165" t="s">
        <v>1768</v>
      </c>
      <c r="C52" s="169" t="s">
        <v>1768</v>
      </c>
      <c r="D52" s="169" t="s">
        <v>1768</v>
      </c>
    </row>
    <row r="53" spans="1:4" ht="14.25" customHeight="1" x14ac:dyDescent="0.25">
      <c r="A53" s="185" t="s">
        <v>159</v>
      </c>
      <c r="B53" s="165">
        <f>25285+103400+12423+7727+8038+11+7</f>
        <v>156891</v>
      </c>
      <c r="C53" s="169">
        <v>218389</v>
      </c>
      <c r="D53" s="169">
        <v>166100</v>
      </c>
    </row>
    <row r="54" spans="1:4" ht="14.25" customHeight="1" x14ac:dyDescent="0.25">
      <c r="A54" s="170" t="s">
        <v>1414</v>
      </c>
      <c r="B54" s="165">
        <v>2785831</v>
      </c>
      <c r="C54" s="169">
        <v>2904907</v>
      </c>
      <c r="D54" s="169">
        <v>3064743</v>
      </c>
    </row>
    <row r="55" spans="1:4" ht="14.25" customHeight="1" x14ac:dyDescent="0.25">
      <c r="A55" s="170" t="s">
        <v>1805</v>
      </c>
      <c r="B55" s="165">
        <v>2499508</v>
      </c>
      <c r="C55" s="169">
        <v>2119275</v>
      </c>
      <c r="D55" s="169">
        <v>2089734</v>
      </c>
    </row>
    <row r="56" spans="1:4" ht="14.25" customHeight="1" x14ac:dyDescent="0.25">
      <c r="A56" s="186" t="s">
        <v>1806</v>
      </c>
      <c r="B56" s="259"/>
      <c r="C56" s="259"/>
      <c r="D56" s="259"/>
    </row>
    <row r="57" spans="1:4" ht="14.25" customHeight="1" x14ac:dyDescent="0.25">
      <c r="A57" s="170" t="s">
        <v>1807</v>
      </c>
      <c r="B57" s="260" t="s">
        <v>1808</v>
      </c>
      <c r="C57" s="261"/>
      <c r="D57" s="262"/>
    </row>
    <row r="58" spans="1:4" ht="14.25" customHeight="1" x14ac:dyDescent="0.25">
      <c r="A58" s="170" t="s">
        <v>1809</v>
      </c>
      <c r="B58" s="260" t="s">
        <v>1808</v>
      </c>
      <c r="C58" s="261"/>
      <c r="D58" s="262"/>
    </row>
    <row r="59" spans="1:4" ht="14.25" customHeight="1" x14ac:dyDescent="0.25">
      <c r="A59" s="170" t="s">
        <v>1810</v>
      </c>
      <c r="B59" s="260" t="s">
        <v>1808</v>
      </c>
      <c r="C59" s="261"/>
      <c r="D59" s="262"/>
    </row>
    <row r="60" spans="1:4" ht="14.25" customHeight="1" x14ac:dyDescent="0.25"/>
    <row r="61" spans="1:4" ht="14.25" customHeight="1" x14ac:dyDescent="0.3">
      <c r="A61" s="187" t="s">
        <v>2050</v>
      </c>
    </row>
    <row r="62" spans="1:4" ht="14.25" customHeight="1" x14ac:dyDescent="0.25"/>
    <row r="63" spans="1:4" ht="14.25" customHeight="1" x14ac:dyDescent="0.25">
      <c r="A63" s="188" t="s">
        <v>1811</v>
      </c>
      <c r="B63" s="189" t="s">
        <v>1812</v>
      </c>
      <c r="C63" s="190"/>
      <c r="D63" s="190"/>
    </row>
    <row r="64" spans="1:4" ht="14.25" customHeight="1" x14ac:dyDescent="0.25">
      <c r="A64" s="170" t="s">
        <v>1813</v>
      </c>
      <c r="B64" s="191">
        <v>43190</v>
      </c>
      <c r="C64" s="192"/>
      <c r="D64" s="192"/>
    </row>
    <row r="65" spans="1:4" ht="14.25" customHeight="1" x14ac:dyDescent="0.25">
      <c r="A65" s="186" t="s">
        <v>1814</v>
      </c>
      <c r="B65" s="249"/>
      <c r="C65" s="193"/>
      <c r="D65" s="193"/>
    </row>
    <row r="66" spans="1:4" ht="14.25" customHeight="1" x14ac:dyDescent="0.25">
      <c r="A66" s="170" t="s">
        <v>1815</v>
      </c>
      <c r="B66" s="227">
        <v>9943262465.5799999</v>
      </c>
      <c r="C66" s="194"/>
      <c r="D66" s="192"/>
    </row>
    <row r="67" spans="1:4" ht="14.25" customHeight="1" x14ac:dyDescent="0.25">
      <c r="A67" s="170" t="s">
        <v>1816</v>
      </c>
      <c r="B67" s="227">
        <v>7450000000</v>
      </c>
      <c r="C67" s="192"/>
      <c r="D67" s="192"/>
    </row>
    <row r="68" spans="1:4" ht="14.25" customHeight="1" x14ac:dyDescent="0.25">
      <c r="A68" s="195" t="s">
        <v>1817</v>
      </c>
      <c r="B68" s="196"/>
      <c r="C68" s="193"/>
      <c r="D68" s="193"/>
    </row>
    <row r="69" spans="1:4" ht="14.25" customHeight="1" x14ac:dyDescent="0.25">
      <c r="A69" s="173" t="s">
        <v>1818</v>
      </c>
      <c r="B69" s="228">
        <f>+B66/B67</f>
        <v>1.334666102762416</v>
      </c>
      <c r="C69" s="192"/>
      <c r="D69" s="192"/>
    </row>
    <row r="70" spans="1:4" ht="14.25" customHeight="1" x14ac:dyDescent="0.25">
      <c r="A70" s="173" t="s">
        <v>1819</v>
      </c>
      <c r="B70" s="229">
        <v>1</v>
      </c>
      <c r="C70" s="193"/>
      <c r="D70" s="193"/>
    </row>
    <row r="71" spans="1:4" ht="14.25" customHeight="1" x14ac:dyDescent="0.25">
      <c r="A71" s="173" t="s">
        <v>1820</v>
      </c>
      <c r="B71" s="228">
        <v>1.075</v>
      </c>
      <c r="C71" s="193"/>
      <c r="D71" s="197"/>
    </row>
    <row r="72" spans="1:4" ht="14.25" customHeight="1" x14ac:dyDescent="0.25">
      <c r="A72" s="173" t="s">
        <v>1821</v>
      </c>
      <c r="B72" s="230">
        <v>1.207446088480546E-2</v>
      </c>
      <c r="C72" s="193"/>
      <c r="D72" s="197"/>
    </row>
    <row r="73" spans="1:4" ht="14.25" customHeight="1" x14ac:dyDescent="0.25">
      <c r="A73" s="170" t="s">
        <v>1822</v>
      </c>
      <c r="B73" s="166" t="s">
        <v>1823</v>
      </c>
      <c r="C73" s="193"/>
      <c r="D73" s="197"/>
    </row>
    <row r="74" spans="1:4" ht="14.25" customHeight="1" x14ac:dyDescent="0.25">
      <c r="A74" s="170" t="s">
        <v>1824</v>
      </c>
      <c r="B74" s="231">
        <v>0</v>
      </c>
      <c r="C74" s="193"/>
      <c r="D74" s="197"/>
    </row>
    <row r="75" spans="1:4" ht="14.25" customHeight="1" x14ac:dyDescent="0.25">
      <c r="A75" s="170" t="s">
        <v>1825</v>
      </c>
      <c r="B75" s="232">
        <v>0</v>
      </c>
      <c r="C75" s="198"/>
      <c r="D75" s="193"/>
    </row>
    <row r="76" spans="1:4" ht="25.5" x14ac:dyDescent="0.25">
      <c r="A76" s="170" t="s">
        <v>1826</v>
      </c>
      <c r="B76" s="233">
        <v>0.55973665634031722</v>
      </c>
      <c r="C76" s="193"/>
      <c r="D76" s="193"/>
    </row>
    <row r="77" spans="1:4" ht="25.5" x14ac:dyDescent="0.25">
      <c r="A77" s="170" t="s">
        <v>1827</v>
      </c>
      <c r="B77" s="234">
        <v>0.57218358798939783</v>
      </c>
      <c r="C77" s="193"/>
      <c r="D77" s="193"/>
    </row>
    <row r="78" spans="1:4" ht="14.25" customHeight="1" x14ac:dyDescent="0.25">
      <c r="A78" s="170" t="s">
        <v>1828</v>
      </c>
      <c r="B78" s="235">
        <v>18.992505480569907</v>
      </c>
      <c r="C78" s="193"/>
      <c r="D78" s="193"/>
    </row>
    <row r="79" spans="1:4" ht="14.25" customHeight="1" x14ac:dyDescent="0.25">
      <c r="A79" s="170" t="s">
        <v>1829</v>
      </c>
      <c r="B79" s="236">
        <v>7.5175004562564149</v>
      </c>
      <c r="C79" s="193"/>
      <c r="D79" s="193"/>
    </row>
    <row r="80" spans="1:4" ht="14.25" customHeight="1" x14ac:dyDescent="0.25">
      <c r="A80" s="195" t="s">
        <v>1830</v>
      </c>
      <c r="B80" s="196"/>
      <c r="C80" s="193"/>
      <c r="D80" s="193"/>
    </row>
    <row r="81" spans="1:4" ht="14.25" customHeight="1" x14ac:dyDescent="0.25">
      <c r="A81" s="195" t="s">
        <v>1831</v>
      </c>
      <c r="B81" s="196"/>
      <c r="C81" s="193"/>
      <c r="D81" s="193"/>
    </row>
    <row r="82" spans="1:4" ht="14.25" customHeight="1" x14ac:dyDescent="0.25">
      <c r="A82" s="170" t="s">
        <v>1832</v>
      </c>
      <c r="B82" s="227">
        <v>2934023.4499999997</v>
      </c>
      <c r="C82" s="193"/>
      <c r="D82" s="193"/>
    </row>
    <row r="83" spans="1:4" ht="14.25" customHeight="1" x14ac:dyDescent="0.25">
      <c r="A83" s="170" t="s">
        <v>1833</v>
      </c>
      <c r="B83" s="227">
        <v>13256303.659999989</v>
      </c>
      <c r="C83" s="193"/>
      <c r="D83" s="193"/>
    </row>
    <row r="84" spans="1:4" ht="14.25" customHeight="1" x14ac:dyDescent="0.25">
      <c r="A84" s="170" t="s">
        <v>1834</v>
      </c>
      <c r="B84" s="227">
        <v>24760812.209999979</v>
      </c>
      <c r="C84" s="193"/>
      <c r="D84" s="193"/>
    </row>
    <row r="85" spans="1:4" ht="14.25" customHeight="1" x14ac:dyDescent="0.25">
      <c r="A85" s="170" t="s">
        <v>1835</v>
      </c>
      <c r="B85" s="227">
        <v>95814262.630000055</v>
      </c>
      <c r="C85" s="193"/>
      <c r="D85" s="193"/>
    </row>
    <row r="86" spans="1:4" ht="14.25" customHeight="1" x14ac:dyDescent="0.25">
      <c r="A86" s="170" t="s">
        <v>1836</v>
      </c>
      <c r="B86" s="227">
        <v>730789828.58000159</v>
      </c>
      <c r="C86" s="193"/>
      <c r="D86" s="193"/>
    </row>
    <row r="87" spans="1:4" ht="14.25" customHeight="1" x14ac:dyDescent="0.25">
      <c r="A87" s="170" t="s">
        <v>1837</v>
      </c>
      <c r="B87" s="227">
        <v>7598736812.4101419</v>
      </c>
      <c r="C87" s="193"/>
      <c r="D87" s="193"/>
    </row>
    <row r="88" spans="1:4" ht="14.25" customHeight="1" x14ac:dyDescent="0.25">
      <c r="A88" s="195" t="s">
        <v>1838</v>
      </c>
      <c r="B88" s="196"/>
      <c r="C88" s="193"/>
      <c r="D88" s="193"/>
    </row>
    <row r="89" spans="1:4" ht="14.25" customHeight="1" x14ac:dyDescent="0.25">
      <c r="A89" s="170" t="s">
        <v>1832</v>
      </c>
      <c r="B89" s="227">
        <v>0</v>
      </c>
      <c r="C89" s="193"/>
      <c r="D89" s="193"/>
    </row>
    <row r="90" spans="1:4" ht="14.25" customHeight="1" x14ac:dyDescent="0.25">
      <c r="A90" s="170" t="s">
        <v>1833</v>
      </c>
      <c r="B90" s="227">
        <v>0</v>
      </c>
      <c r="C90" s="193"/>
      <c r="D90" s="193"/>
    </row>
    <row r="91" spans="1:4" ht="14.25" customHeight="1" x14ac:dyDescent="0.25">
      <c r="A91" s="170" t="s">
        <v>1834</v>
      </c>
      <c r="B91" s="227">
        <v>1200000000</v>
      </c>
      <c r="C91" s="193"/>
      <c r="D91" s="193"/>
    </row>
    <row r="92" spans="1:4" ht="14.25" customHeight="1" x14ac:dyDescent="0.25">
      <c r="A92" s="170" t="s">
        <v>1835</v>
      </c>
      <c r="B92" s="227">
        <v>1000000000</v>
      </c>
      <c r="C92" s="193"/>
      <c r="D92" s="193"/>
    </row>
    <row r="93" spans="1:4" ht="14.25" customHeight="1" x14ac:dyDescent="0.25">
      <c r="A93" s="170" t="s">
        <v>1836</v>
      </c>
      <c r="B93" s="227">
        <v>3250000000</v>
      </c>
      <c r="C93" s="193"/>
      <c r="D93" s="193"/>
    </row>
    <row r="94" spans="1:4" ht="14.25" customHeight="1" x14ac:dyDescent="0.25">
      <c r="A94" s="170" t="s">
        <v>1837</v>
      </c>
      <c r="B94" s="227">
        <v>2000000000</v>
      </c>
      <c r="C94" s="193"/>
      <c r="D94" s="193"/>
    </row>
    <row r="95" spans="1:4" ht="14.25" customHeight="1" x14ac:dyDescent="0.25">
      <c r="A95" s="186" t="s">
        <v>1839</v>
      </c>
      <c r="B95" s="196"/>
      <c r="C95" s="193"/>
      <c r="D95" s="193"/>
    </row>
    <row r="96" spans="1:4" ht="14.25" customHeight="1" x14ac:dyDescent="0.25">
      <c r="A96" s="170" t="s">
        <v>1840</v>
      </c>
      <c r="B96" s="229">
        <v>1</v>
      </c>
      <c r="C96" s="193"/>
      <c r="D96" s="193"/>
    </row>
    <row r="97" spans="1:4" ht="14.25" customHeight="1" x14ac:dyDescent="0.25">
      <c r="A97" s="170" t="s">
        <v>1841</v>
      </c>
      <c r="B97" s="229">
        <v>0</v>
      </c>
      <c r="C97" s="193"/>
      <c r="D97" s="193"/>
    </row>
    <row r="98" spans="1:4" ht="14.25" customHeight="1" x14ac:dyDescent="0.25">
      <c r="A98" s="170" t="s">
        <v>1842</v>
      </c>
      <c r="B98" s="229">
        <v>0</v>
      </c>
      <c r="C98" s="193"/>
      <c r="D98" s="193"/>
    </row>
    <row r="99" spans="1:4" ht="14.25" customHeight="1" x14ac:dyDescent="0.25">
      <c r="A99" s="170" t="s">
        <v>1843</v>
      </c>
      <c r="B99" s="229">
        <v>0</v>
      </c>
      <c r="C99" s="193"/>
      <c r="D99" s="193"/>
    </row>
    <row r="100" spans="1:4" ht="14.25" customHeight="1" x14ac:dyDescent="0.25">
      <c r="A100" s="195" t="s">
        <v>1844</v>
      </c>
      <c r="B100" s="196"/>
      <c r="C100" s="193"/>
      <c r="D100" s="193"/>
    </row>
    <row r="101" spans="1:4" ht="14.25" customHeight="1" x14ac:dyDescent="0.25">
      <c r="A101" s="195" t="s">
        <v>3</v>
      </c>
      <c r="B101" s="196"/>
      <c r="C101" s="199"/>
      <c r="D101" s="199"/>
    </row>
    <row r="102" spans="1:4" ht="14.25" customHeight="1" x14ac:dyDescent="0.25">
      <c r="A102" s="170" t="s">
        <v>1845</v>
      </c>
      <c r="B102" s="237">
        <v>7.992241513429299E-2</v>
      </c>
      <c r="C102" s="199"/>
      <c r="D102" s="199"/>
    </row>
    <row r="103" spans="1:4" ht="14.25" customHeight="1" x14ac:dyDescent="0.25">
      <c r="A103" s="170" t="s">
        <v>1846</v>
      </c>
      <c r="B103" s="237">
        <v>0.16901311470220665</v>
      </c>
      <c r="C103" s="199"/>
      <c r="D103" s="199"/>
    </row>
    <row r="104" spans="1:4" ht="14.25" customHeight="1" x14ac:dyDescent="0.25">
      <c r="A104" s="170" t="s">
        <v>1847</v>
      </c>
      <c r="B104" s="237">
        <v>0.75106447016350042</v>
      </c>
      <c r="C104" s="199"/>
      <c r="D104" s="199"/>
    </row>
    <row r="105" spans="1:4" ht="25.5" x14ac:dyDescent="0.25">
      <c r="A105" s="200" t="s">
        <v>1848</v>
      </c>
      <c r="B105" s="196"/>
      <c r="C105" s="193"/>
      <c r="D105" s="193"/>
    </row>
    <row r="106" spans="1:4" ht="14.25" customHeight="1" x14ac:dyDescent="0.25">
      <c r="A106" s="170" t="s">
        <v>1849</v>
      </c>
      <c r="B106" s="227">
        <v>11416188</v>
      </c>
      <c r="C106" s="199"/>
      <c r="D106" s="199"/>
    </row>
    <row r="107" spans="1:4" ht="14.25" customHeight="1" x14ac:dyDescent="0.25">
      <c r="A107" s="170" t="s">
        <v>1850</v>
      </c>
      <c r="B107" s="238">
        <v>1.1481330236950637E-3</v>
      </c>
      <c r="C107" s="199"/>
      <c r="D107" s="199"/>
    </row>
    <row r="108" spans="1:4" ht="14.25" customHeight="1" x14ac:dyDescent="0.25">
      <c r="A108" s="170" t="s">
        <v>1851</v>
      </c>
      <c r="B108" s="227">
        <v>17549574.940000001</v>
      </c>
      <c r="C108" s="199"/>
      <c r="D108" s="199"/>
    </row>
    <row r="109" spans="1:4" ht="14.25" customHeight="1" x14ac:dyDescent="0.25">
      <c r="A109" s="170" t="s">
        <v>1852</v>
      </c>
      <c r="B109" s="239">
        <v>1.7649715071638024E-3</v>
      </c>
      <c r="C109" s="199"/>
      <c r="D109" s="199"/>
    </row>
    <row r="110" spans="1:4" ht="25.5" x14ac:dyDescent="0.25">
      <c r="A110" s="170" t="s">
        <v>1853</v>
      </c>
      <c r="B110" s="240">
        <v>1</v>
      </c>
      <c r="C110" s="193"/>
      <c r="D110" s="193"/>
    </row>
    <row r="111" spans="1:4" ht="14.25" customHeight="1" x14ac:dyDescent="0.25">
      <c r="A111" s="173" t="s">
        <v>1854</v>
      </c>
      <c r="B111" s="241" t="s">
        <v>1855</v>
      </c>
      <c r="C111" s="193"/>
      <c r="D111" s="193"/>
    </row>
    <row r="112" spans="1:4" ht="14.25" customHeight="1" x14ac:dyDescent="0.25">
      <c r="A112" s="170" t="s">
        <v>1856</v>
      </c>
      <c r="B112" s="240" t="s">
        <v>1857</v>
      </c>
      <c r="C112" s="193"/>
      <c r="D112" s="193"/>
    </row>
    <row r="113" spans="1:4" ht="14.25" customHeight="1" x14ac:dyDescent="0.25">
      <c r="A113" s="170" t="s">
        <v>1858</v>
      </c>
      <c r="B113" s="240">
        <v>0</v>
      </c>
      <c r="C113" s="193"/>
      <c r="D113" s="193"/>
    </row>
    <row r="114" spans="1:4" ht="14.25" customHeight="1" x14ac:dyDescent="0.25">
      <c r="A114" s="162" t="s">
        <v>1859</v>
      </c>
      <c r="B114" s="242">
        <v>1.3982993180434867E-3</v>
      </c>
      <c r="C114" s="193"/>
      <c r="D114" s="193"/>
    </row>
    <row r="115" spans="1:4" ht="14.25" customHeight="1" x14ac:dyDescent="0.25">
      <c r="A115" s="201" t="s">
        <v>1860</v>
      </c>
      <c r="B115" s="202"/>
      <c r="C115" s="193"/>
      <c r="D115" s="193"/>
    </row>
    <row r="116" spans="1:4" ht="14.25" customHeight="1" x14ac:dyDescent="0.25">
      <c r="A116" s="170" t="s">
        <v>1861</v>
      </c>
      <c r="B116" s="243">
        <v>0</v>
      </c>
      <c r="C116" s="193"/>
      <c r="D116" s="193"/>
    </row>
    <row r="117" spans="1:4" ht="14.25" customHeight="1" x14ac:dyDescent="0.25">
      <c r="A117" s="170" t="s">
        <v>1862</v>
      </c>
      <c r="B117" s="243">
        <v>0</v>
      </c>
      <c r="C117" s="193"/>
      <c r="D117" s="193"/>
    </row>
    <row r="118" spans="1:4" ht="14.25" customHeight="1" x14ac:dyDescent="0.25">
      <c r="A118" s="170" t="s">
        <v>1863</v>
      </c>
      <c r="B118" s="243">
        <v>0</v>
      </c>
      <c r="C118" s="193"/>
      <c r="D118" s="193"/>
    </row>
    <row r="119" spans="1:4" ht="14.25" customHeight="1" x14ac:dyDescent="0.25">
      <c r="A119" s="162" t="s">
        <v>1864</v>
      </c>
      <c r="B119" s="204"/>
      <c r="C119" s="193"/>
      <c r="D119" s="193"/>
    </row>
    <row r="120" spans="1:4" ht="14.25" customHeight="1" x14ac:dyDescent="0.25">
      <c r="A120" s="162" t="s">
        <v>1865</v>
      </c>
      <c r="B120" s="243">
        <v>1</v>
      </c>
      <c r="C120" s="193"/>
      <c r="D120" s="193"/>
    </row>
    <row r="121" spans="1:4" ht="14.25" customHeight="1" x14ac:dyDescent="0.25">
      <c r="A121" s="162" t="s">
        <v>1866</v>
      </c>
      <c r="B121" s="243">
        <v>0</v>
      </c>
      <c r="C121" s="193"/>
      <c r="D121" s="193"/>
    </row>
    <row r="122" spans="1:4" ht="14.25" customHeight="1" x14ac:dyDescent="0.25">
      <c r="A122" s="170" t="s">
        <v>1867</v>
      </c>
      <c r="B122" s="204"/>
      <c r="C122" s="193"/>
      <c r="D122" s="193"/>
    </row>
    <row r="123" spans="1:4" ht="14.25" customHeight="1" x14ac:dyDescent="0.25">
      <c r="A123" s="162" t="s">
        <v>1868</v>
      </c>
      <c r="B123" s="243">
        <v>1</v>
      </c>
      <c r="C123" s="193"/>
      <c r="D123" s="193"/>
    </row>
    <row r="124" spans="1:4" ht="14.25" customHeight="1" x14ac:dyDescent="0.25">
      <c r="A124" s="162" t="s">
        <v>1869</v>
      </c>
      <c r="B124" s="243">
        <v>0</v>
      </c>
      <c r="C124" s="193"/>
      <c r="D124" s="193"/>
    </row>
    <row r="125" spans="1:4" ht="14.25" customHeight="1" x14ac:dyDescent="0.25">
      <c r="A125" s="200" t="s">
        <v>1870</v>
      </c>
      <c r="B125" s="204"/>
      <c r="C125" s="193"/>
      <c r="D125" s="193"/>
    </row>
    <row r="126" spans="1:4" ht="14.25" customHeight="1" x14ac:dyDescent="0.25">
      <c r="A126" s="185" t="s">
        <v>1871</v>
      </c>
      <c r="B126" s="227">
        <v>1772519520.5500073</v>
      </c>
      <c r="C126" s="193"/>
      <c r="D126" s="193"/>
    </row>
    <row r="127" spans="1:4" ht="14.25" customHeight="1" x14ac:dyDescent="0.25">
      <c r="A127" s="185" t="s">
        <v>1872</v>
      </c>
      <c r="B127" s="227">
        <v>1122669866.7399979</v>
      </c>
      <c r="C127" s="193"/>
      <c r="D127" s="193"/>
    </row>
    <row r="128" spans="1:4" ht="14.25" customHeight="1" x14ac:dyDescent="0.25">
      <c r="A128" s="185" t="s">
        <v>1873</v>
      </c>
      <c r="B128" s="227">
        <v>1329021365.3400033</v>
      </c>
      <c r="C128" s="193"/>
      <c r="D128" s="193"/>
    </row>
    <row r="129" spans="1:4" ht="14.25" customHeight="1" x14ac:dyDescent="0.25">
      <c r="A129" s="185" t="s">
        <v>1874</v>
      </c>
      <c r="B129" s="227">
        <v>2039004659.7399967</v>
      </c>
      <c r="C129" s="193"/>
      <c r="D129" s="193"/>
    </row>
    <row r="130" spans="1:4" ht="14.25" customHeight="1" x14ac:dyDescent="0.25">
      <c r="A130" s="185" t="s">
        <v>1875</v>
      </c>
      <c r="B130" s="227">
        <v>2141850500.4899869</v>
      </c>
      <c r="C130" s="193"/>
      <c r="D130" s="193"/>
    </row>
    <row r="131" spans="1:4" ht="14.25" customHeight="1" x14ac:dyDescent="0.25">
      <c r="A131" s="185" t="s">
        <v>1876</v>
      </c>
      <c r="B131" s="227">
        <v>9659671.2800000012</v>
      </c>
      <c r="C131" s="193"/>
      <c r="D131" s="193"/>
    </row>
    <row r="132" spans="1:4" ht="14.25" customHeight="1" x14ac:dyDescent="0.25">
      <c r="A132" s="185" t="s">
        <v>1877</v>
      </c>
      <c r="B132" s="227">
        <v>8610733.1300000008</v>
      </c>
      <c r="C132" s="193"/>
      <c r="D132" s="193"/>
    </row>
    <row r="133" spans="1:4" ht="14.25" customHeight="1" x14ac:dyDescent="0.25">
      <c r="A133" s="185" t="s">
        <v>1878</v>
      </c>
      <c r="B133" s="227">
        <v>7281639.4499999993</v>
      </c>
      <c r="C133" s="193"/>
      <c r="D133" s="193"/>
    </row>
    <row r="134" spans="1:4" ht="14.25" customHeight="1" x14ac:dyDescent="0.25">
      <c r="A134" s="185" t="s">
        <v>1879</v>
      </c>
      <c r="B134" s="227">
        <v>4588561</v>
      </c>
      <c r="C134" s="193"/>
      <c r="D134" s="193"/>
    </row>
    <row r="135" spans="1:4" ht="14.25" customHeight="1" x14ac:dyDescent="0.25">
      <c r="A135" s="185" t="s">
        <v>1880</v>
      </c>
      <c r="B135" s="227">
        <v>3369742.9899999993</v>
      </c>
      <c r="C135" s="193"/>
      <c r="D135" s="193"/>
    </row>
    <row r="136" spans="1:4" ht="14.25" customHeight="1" x14ac:dyDescent="0.25">
      <c r="A136" s="185" t="s">
        <v>1881</v>
      </c>
      <c r="B136" s="227">
        <v>5300449.7600000007</v>
      </c>
      <c r="C136" s="193"/>
      <c r="D136" s="193"/>
    </row>
    <row r="137" spans="1:4" ht="14.25" customHeight="1" x14ac:dyDescent="0.25">
      <c r="A137" s="185" t="s">
        <v>1882</v>
      </c>
      <c r="B137" s="227">
        <v>22415332.470000003</v>
      </c>
      <c r="C137" s="193"/>
      <c r="D137" s="193"/>
    </row>
    <row r="138" spans="1:4" ht="14.25" customHeight="1" x14ac:dyDescent="0.25">
      <c r="A138" s="200" t="s">
        <v>1883</v>
      </c>
      <c r="B138" s="196"/>
      <c r="C138" s="193"/>
      <c r="D138" s="193"/>
    </row>
    <row r="139" spans="1:4" ht="14.25" customHeight="1" x14ac:dyDescent="0.25">
      <c r="A139" s="185" t="s">
        <v>1871</v>
      </c>
      <c r="B139" s="227">
        <v>1988926680.3900065</v>
      </c>
      <c r="C139" s="193"/>
      <c r="D139" s="193"/>
    </row>
    <row r="140" spans="1:4" ht="14.25" customHeight="1" x14ac:dyDescent="0.25">
      <c r="A140" s="185" t="s">
        <v>1872</v>
      </c>
      <c r="B140" s="227">
        <v>1218416147.1499975</v>
      </c>
      <c r="C140" s="193"/>
      <c r="D140" s="193"/>
    </row>
    <row r="141" spans="1:4" ht="14.25" customHeight="1" x14ac:dyDescent="0.25">
      <c r="A141" s="185" t="s">
        <v>1873</v>
      </c>
      <c r="B141" s="227">
        <v>1353730924.2900019</v>
      </c>
      <c r="C141" s="193"/>
      <c r="D141" s="193"/>
    </row>
    <row r="142" spans="1:4" ht="14.25" customHeight="1" x14ac:dyDescent="0.25">
      <c r="A142" s="185" t="s">
        <v>1874</v>
      </c>
      <c r="B142" s="227">
        <v>1384620288.9899988</v>
      </c>
      <c r="C142" s="193"/>
      <c r="D142" s="193"/>
    </row>
    <row r="143" spans="1:4" ht="14.25" customHeight="1" x14ac:dyDescent="0.25">
      <c r="A143" s="185" t="s">
        <v>1875</v>
      </c>
      <c r="B143" s="227">
        <v>1651257853.7699966</v>
      </c>
      <c r="C143" s="193"/>
      <c r="D143" s="193"/>
    </row>
    <row r="144" spans="1:4" ht="14.25" customHeight="1" x14ac:dyDescent="0.25">
      <c r="A144" s="185" t="s">
        <v>1876</v>
      </c>
      <c r="B144" s="227">
        <v>231318092.52000025</v>
      </c>
      <c r="C144" s="193"/>
      <c r="D144" s="193"/>
    </row>
    <row r="145" spans="1:4" ht="14.25" customHeight="1" x14ac:dyDescent="0.25">
      <c r="A145" s="185" t="s">
        <v>1877</v>
      </c>
      <c r="B145" s="227">
        <v>162553486.37999997</v>
      </c>
      <c r="C145" s="193"/>
      <c r="D145" s="193"/>
    </row>
    <row r="146" spans="1:4" ht="14.25" customHeight="1" x14ac:dyDescent="0.25">
      <c r="A146" s="185" t="s">
        <v>1878</v>
      </c>
      <c r="B146" s="227">
        <v>121164308.76999992</v>
      </c>
      <c r="C146" s="193"/>
      <c r="D146" s="193"/>
    </row>
    <row r="147" spans="1:4" ht="14.25" customHeight="1" x14ac:dyDescent="0.25">
      <c r="A147" s="185" t="s">
        <v>1879</v>
      </c>
      <c r="B147" s="227">
        <v>95210431.319999918</v>
      </c>
      <c r="C147" s="193"/>
      <c r="D147" s="193"/>
    </row>
    <row r="148" spans="1:4" ht="14.25" customHeight="1" x14ac:dyDescent="0.25">
      <c r="A148" s="185" t="s">
        <v>1880</v>
      </c>
      <c r="B148" s="227">
        <v>67235486.670000106</v>
      </c>
      <c r="C148" s="193"/>
      <c r="D148" s="193"/>
    </row>
    <row r="149" spans="1:4" ht="14.25" customHeight="1" x14ac:dyDescent="0.25">
      <c r="A149" s="185" t="s">
        <v>1881</v>
      </c>
      <c r="B149" s="227">
        <v>93996061.709999934</v>
      </c>
      <c r="C149" s="193"/>
      <c r="D149" s="193"/>
    </row>
    <row r="150" spans="1:4" ht="14.25" customHeight="1" x14ac:dyDescent="0.25">
      <c r="A150" s="185" t="s">
        <v>1882</v>
      </c>
      <c r="B150" s="227">
        <v>97862280.979999885</v>
      </c>
      <c r="C150" s="193"/>
      <c r="D150" s="193"/>
    </row>
    <row r="151" spans="1:4" ht="14.25" customHeight="1" x14ac:dyDescent="0.25">
      <c r="A151" s="205" t="s">
        <v>1884</v>
      </c>
      <c r="B151" s="196"/>
      <c r="C151" s="193"/>
      <c r="D151" s="193"/>
    </row>
    <row r="152" spans="1:4" ht="14.25" customHeight="1" x14ac:dyDescent="0.25">
      <c r="A152" s="247" t="s">
        <v>1885</v>
      </c>
      <c r="B152" s="227">
        <v>9556251.0999999959</v>
      </c>
      <c r="C152" s="193"/>
      <c r="D152" s="193"/>
    </row>
    <row r="153" spans="1:4" ht="14.25" customHeight="1" x14ac:dyDescent="0.25">
      <c r="A153" s="247" t="s">
        <v>1886</v>
      </c>
      <c r="B153" s="227">
        <v>85550780.190000132</v>
      </c>
      <c r="C153" s="193"/>
      <c r="D153" s="193"/>
    </row>
    <row r="154" spans="1:4" ht="14.25" customHeight="1" x14ac:dyDescent="0.25">
      <c r="A154" s="247" t="s">
        <v>1887</v>
      </c>
      <c r="B154" s="227">
        <v>591562171.59999979</v>
      </c>
      <c r="C154" s="193"/>
      <c r="D154" s="193"/>
    </row>
    <row r="155" spans="1:4" ht="14.25" customHeight="1" x14ac:dyDescent="0.25">
      <c r="A155" s="247" t="s">
        <v>1888</v>
      </c>
      <c r="B155" s="227">
        <v>1254092657.6000004</v>
      </c>
      <c r="C155" s="193"/>
      <c r="D155" s="193"/>
    </row>
    <row r="156" spans="1:4" ht="14.25" customHeight="1" x14ac:dyDescent="0.25">
      <c r="A156" s="247" t="s">
        <v>1889</v>
      </c>
      <c r="B156" s="227">
        <v>1791862284.1999993</v>
      </c>
      <c r="C156" s="193"/>
      <c r="D156" s="193"/>
    </row>
    <row r="157" spans="1:4" ht="14.25" customHeight="1" x14ac:dyDescent="0.25">
      <c r="A157" s="247" t="s">
        <v>1890</v>
      </c>
      <c r="B157" s="227">
        <v>2832448209.2799993</v>
      </c>
      <c r="C157" s="193"/>
      <c r="D157" s="193"/>
    </row>
    <row r="158" spans="1:4" ht="14.25" customHeight="1" x14ac:dyDescent="0.25">
      <c r="A158" s="247" t="s">
        <v>1891</v>
      </c>
      <c r="B158" s="227">
        <v>1092902186.3100019</v>
      </c>
      <c r="C158" s="193"/>
      <c r="D158" s="193"/>
    </row>
    <row r="159" spans="1:4" ht="14.25" customHeight="1" x14ac:dyDescent="0.25">
      <c r="A159" s="247" t="s">
        <v>1892</v>
      </c>
      <c r="B159" s="227">
        <v>544485340.63999915</v>
      </c>
      <c r="C159" s="193"/>
      <c r="D159" s="193"/>
    </row>
    <row r="160" spans="1:4" ht="14.25" customHeight="1" x14ac:dyDescent="0.25">
      <c r="A160" s="247" t="s">
        <v>1893</v>
      </c>
      <c r="B160" s="227">
        <v>263832162.0200001</v>
      </c>
      <c r="C160" s="193"/>
      <c r="D160" s="193"/>
    </row>
    <row r="161" spans="1:4" ht="14.25" customHeight="1" x14ac:dyDescent="0.25">
      <c r="A161" s="195" t="s">
        <v>1894</v>
      </c>
      <c r="B161" s="196"/>
      <c r="C161" s="193"/>
      <c r="D161" s="193"/>
    </row>
    <row r="162" spans="1:4" ht="14.25" customHeight="1" x14ac:dyDescent="0.25">
      <c r="A162" s="170" t="s">
        <v>1895</v>
      </c>
      <c r="B162" s="227">
        <v>878359292.18000007</v>
      </c>
      <c r="C162" s="193"/>
      <c r="D162" s="193"/>
    </row>
    <row r="163" spans="1:4" ht="14.25" customHeight="1" x14ac:dyDescent="0.25">
      <c r="A163" s="170" t="s">
        <v>1896</v>
      </c>
      <c r="B163" s="227">
        <v>1800835652.21</v>
      </c>
      <c r="C163" s="193"/>
      <c r="D163" s="193"/>
    </row>
    <row r="164" spans="1:4" ht="14.25" customHeight="1" x14ac:dyDescent="0.25">
      <c r="A164" s="170" t="s">
        <v>1897</v>
      </c>
      <c r="B164" s="227">
        <v>1471914921.0499997</v>
      </c>
      <c r="C164" s="193"/>
      <c r="D164" s="193"/>
    </row>
    <row r="165" spans="1:4" ht="14.25" customHeight="1" x14ac:dyDescent="0.25">
      <c r="A165" s="170" t="s">
        <v>1898</v>
      </c>
      <c r="B165" s="227">
        <v>1657179362.8</v>
      </c>
      <c r="C165" s="193"/>
      <c r="D165" s="193"/>
    </row>
    <row r="166" spans="1:4" ht="14.25" customHeight="1" x14ac:dyDescent="0.25">
      <c r="A166" s="170" t="s">
        <v>1899</v>
      </c>
      <c r="B166" s="227">
        <v>2657923446.4000001</v>
      </c>
      <c r="C166" s="193"/>
      <c r="D166" s="193"/>
    </row>
    <row r="167" spans="1:4" ht="14.25" customHeight="1" x14ac:dyDescent="0.25">
      <c r="A167" s="195" t="s">
        <v>1900</v>
      </c>
      <c r="B167" s="196"/>
      <c r="C167" s="193"/>
      <c r="D167" s="193"/>
    </row>
    <row r="168" spans="1:4" ht="14.25" customHeight="1" x14ac:dyDescent="0.25">
      <c r="A168" s="162" t="s">
        <v>1901</v>
      </c>
      <c r="B168" s="227">
        <v>4842064670.8700008</v>
      </c>
      <c r="C168" s="193"/>
      <c r="D168" s="193"/>
    </row>
    <row r="169" spans="1:4" ht="14.25" customHeight="1" x14ac:dyDescent="0.25">
      <c r="A169" s="170" t="s">
        <v>1902</v>
      </c>
      <c r="B169" s="227">
        <v>0</v>
      </c>
      <c r="C169" s="193"/>
      <c r="D169" s="193"/>
    </row>
    <row r="170" spans="1:4" ht="14.25" customHeight="1" x14ac:dyDescent="0.25">
      <c r="A170" s="170" t="s">
        <v>1903</v>
      </c>
      <c r="B170" s="227">
        <v>595800.41</v>
      </c>
      <c r="C170" s="193"/>
      <c r="D170" s="193"/>
    </row>
    <row r="171" spans="1:4" ht="14.25" customHeight="1" x14ac:dyDescent="0.25">
      <c r="A171" s="170" t="s">
        <v>1904</v>
      </c>
      <c r="B171" s="227">
        <v>3623631571.6600003</v>
      </c>
      <c r="C171" s="193"/>
      <c r="D171" s="193"/>
    </row>
    <row r="172" spans="1:4" ht="14.25" customHeight="1" x14ac:dyDescent="0.25">
      <c r="A172" s="195" t="s">
        <v>1905</v>
      </c>
      <c r="B172" s="175"/>
      <c r="C172" s="193"/>
      <c r="D172" s="193"/>
    </row>
    <row r="173" spans="1:4" ht="14.25" customHeight="1" x14ac:dyDescent="0.25">
      <c r="A173" s="170" t="s">
        <v>1906</v>
      </c>
      <c r="B173" s="227">
        <v>8225906008.6299992</v>
      </c>
      <c r="C173" s="193"/>
      <c r="D173" s="197"/>
    </row>
    <row r="174" spans="1:4" ht="14.25" customHeight="1" x14ac:dyDescent="0.25">
      <c r="A174" s="170" t="s">
        <v>1907</v>
      </c>
      <c r="B174" s="227">
        <v>217356688.02000001</v>
      </c>
      <c r="C174" s="206"/>
      <c r="D174" s="197"/>
    </row>
    <row r="175" spans="1:4" ht="14.25" customHeight="1" x14ac:dyDescent="0.25">
      <c r="A175" s="170" t="s">
        <v>1908</v>
      </c>
      <c r="B175" s="227">
        <v>23029346.290000003</v>
      </c>
      <c r="C175" s="207"/>
      <c r="D175" s="197"/>
    </row>
    <row r="176" spans="1:4" ht="14.25" customHeight="1" x14ac:dyDescent="0.25">
      <c r="A176" s="170" t="s">
        <v>1909</v>
      </c>
      <c r="B176" s="196"/>
      <c r="C176" s="193"/>
      <c r="D176" s="197"/>
    </row>
    <row r="177" spans="1:4" ht="14.25" customHeight="1" x14ac:dyDescent="0.25">
      <c r="A177" s="170" t="s">
        <v>1910</v>
      </c>
      <c r="B177" s="227">
        <v>2577877.129999998</v>
      </c>
      <c r="C177" s="193"/>
      <c r="D177" s="193"/>
    </row>
    <row r="178" spans="1:4" ht="14.25" customHeight="1" x14ac:dyDescent="0.25">
      <c r="A178" s="170" t="s">
        <v>1789</v>
      </c>
      <c r="B178" s="227">
        <v>134187524.8200001</v>
      </c>
      <c r="C178" s="193"/>
      <c r="D178" s="193"/>
    </row>
    <row r="179" spans="1:4" ht="14.25" customHeight="1" x14ac:dyDescent="0.25">
      <c r="A179" s="170" t="s">
        <v>1803</v>
      </c>
      <c r="B179" s="227">
        <v>8329526640.9901295</v>
      </c>
      <c r="C179" s="193"/>
      <c r="D179" s="193"/>
    </row>
    <row r="180" spans="1:4" ht="14.25" customHeight="1" x14ac:dyDescent="0.25">
      <c r="A180" s="200" t="s">
        <v>1911</v>
      </c>
      <c r="B180" s="196"/>
      <c r="C180" s="193"/>
      <c r="D180" s="193"/>
    </row>
    <row r="181" spans="1:4" ht="14.25" customHeight="1" x14ac:dyDescent="0.25">
      <c r="A181" s="162" t="s">
        <v>1812</v>
      </c>
      <c r="B181" s="227">
        <f>+B66</f>
        <v>9943262465.5799999</v>
      </c>
      <c r="C181" s="193"/>
      <c r="D181" s="193"/>
    </row>
    <row r="182" spans="1:4" ht="14.25" customHeight="1" x14ac:dyDescent="0.25">
      <c r="A182" s="162" t="s">
        <v>1912</v>
      </c>
      <c r="B182" s="227">
        <v>0</v>
      </c>
      <c r="C182" s="193"/>
      <c r="D182" s="193"/>
    </row>
    <row r="183" spans="1:4" ht="14.25" customHeight="1" x14ac:dyDescent="0.25">
      <c r="A183" s="201" t="s">
        <v>1913</v>
      </c>
      <c r="B183" s="196"/>
      <c r="C183" s="193"/>
      <c r="D183" s="193"/>
    </row>
    <row r="184" spans="1:4" ht="14.25" customHeight="1" x14ac:dyDescent="0.25">
      <c r="A184" s="170" t="s">
        <v>1914</v>
      </c>
      <c r="B184" s="196"/>
      <c r="C184" s="193"/>
      <c r="D184" s="193"/>
    </row>
    <row r="185" spans="1:4" ht="14.25" customHeight="1" x14ac:dyDescent="0.25">
      <c r="A185" s="170" t="s">
        <v>1915</v>
      </c>
      <c r="B185" s="196"/>
      <c r="C185" s="193"/>
      <c r="D185" s="193"/>
    </row>
    <row r="186" spans="1:4" ht="14.25" customHeight="1" x14ac:dyDescent="0.25">
      <c r="A186" s="200" t="s">
        <v>1870</v>
      </c>
      <c r="B186" s="196"/>
      <c r="C186" s="193"/>
      <c r="D186" s="193"/>
    </row>
    <row r="187" spans="1:4" ht="14.25" customHeight="1" x14ac:dyDescent="0.25">
      <c r="A187" s="185" t="s">
        <v>1871</v>
      </c>
      <c r="B187" s="208" t="s">
        <v>1768</v>
      </c>
      <c r="C187" s="193"/>
      <c r="D187" s="193"/>
    </row>
    <row r="188" spans="1:4" ht="14.25" customHeight="1" x14ac:dyDescent="0.25">
      <c r="A188" s="185" t="s">
        <v>1872</v>
      </c>
      <c r="B188" s="208" t="s">
        <v>1768</v>
      </c>
      <c r="C188" s="193"/>
      <c r="D188" s="193"/>
    </row>
    <row r="189" spans="1:4" ht="14.25" customHeight="1" x14ac:dyDescent="0.25">
      <c r="A189" s="185" t="s">
        <v>1873</v>
      </c>
      <c r="B189" s="208" t="s">
        <v>1768</v>
      </c>
      <c r="C189" s="193"/>
      <c r="D189" s="193"/>
    </row>
    <row r="190" spans="1:4" ht="14.25" customHeight="1" x14ac:dyDescent="0.25">
      <c r="A190" s="185" t="s">
        <v>1874</v>
      </c>
      <c r="B190" s="208" t="s">
        <v>1768</v>
      </c>
      <c r="C190" s="193"/>
      <c r="D190" s="193"/>
    </row>
    <row r="191" spans="1:4" ht="14.25" customHeight="1" x14ac:dyDescent="0.25">
      <c r="A191" s="185" t="s">
        <v>1875</v>
      </c>
      <c r="B191" s="208" t="s">
        <v>1768</v>
      </c>
      <c r="C191" s="193"/>
      <c r="D191" s="193"/>
    </row>
    <row r="192" spans="1:4" ht="14.25" customHeight="1" x14ac:dyDescent="0.25">
      <c r="A192" s="185" t="s">
        <v>1876</v>
      </c>
      <c r="B192" s="208" t="s">
        <v>1768</v>
      </c>
      <c r="C192" s="193"/>
      <c r="D192" s="193"/>
    </row>
    <row r="193" spans="1:4" ht="14.25" customHeight="1" x14ac:dyDescent="0.25">
      <c r="A193" s="185" t="s">
        <v>1877</v>
      </c>
      <c r="B193" s="208" t="s">
        <v>1768</v>
      </c>
      <c r="C193" s="193"/>
      <c r="D193" s="193"/>
    </row>
    <row r="194" spans="1:4" ht="14.25" customHeight="1" x14ac:dyDescent="0.25">
      <c r="A194" s="185" t="s">
        <v>1878</v>
      </c>
      <c r="B194" s="208" t="s">
        <v>1768</v>
      </c>
      <c r="C194" s="193"/>
      <c r="D194" s="193"/>
    </row>
    <row r="195" spans="1:4" ht="14.25" customHeight="1" x14ac:dyDescent="0.25">
      <c r="A195" s="185" t="s">
        <v>1879</v>
      </c>
      <c r="B195" s="208" t="s">
        <v>1768</v>
      </c>
      <c r="C195" s="193"/>
      <c r="D195" s="193"/>
    </row>
    <row r="196" spans="1:4" ht="14.25" customHeight="1" x14ac:dyDescent="0.25">
      <c r="A196" s="185" t="s">
        <v>1880</v>
      </c>
      <c r="B196" s="208" t="s">
        <v>1768</v>
      </c>
      <c r="C196" s="209"/>
      <c r="D196" s="193"/>
    </row>
    <row r="197" spans="1:4" ht="14.25" customHeight="1" x14ac:dyDescent="0.25">
      <c r="A197" s="185" t="s">
        <v>1881</v>
      </c>
      <c r="B197" s="208" t="s">
        <v>1768</v>
      </c>
      <c r="C197" s="193"/>
      <c r="D197" s="193"/>
    </row>
    <row r="198" spans="1:4" ht="14.25" customHeight="1" x14ac:dyDescent="0.25">
      <c r="A198" s="185" t="s">
        <v>1882</v>
      </c>
      <c r="B198" s="208" t="s">
        <v>1768</v>
      </c>
      <c r="C198" s="193"/>
      <c r="D198" s="193"/>
    </row>
    <row r="199" spans="1:4" ht="14.25" customHeight="1" x14ac:dyDescent="0.25">
      <c r="A199" s="200" t="s">
        <v>1883</v>
      </c>
      <c r="B199" s="203"/>
      <c r="C199" s="193"/>
      <c r="D199" s="193"/>
    </row>
    <row r="200" spans="1:4" ht="14.25" customHeight="1" x14ac:dyDescent="0.25">
      <c r="A200" s="185" t="s">
        <v>1871</v>
      </c>
      <c r="B200" s="208" t="s">
        <v>1768</v>
      </c>
      <c r="C200" s="193"/>
      <c r="D200" s="193"/>
    </row>
    <row r="201" spans="1:4" ht="14.25" customHeight="1" x14ac:dyDescent="0.25">
      <c r="A201" s="185" t="s">
        <v>1872</v>
      </c>
      <c r="B201" s="208" t="s">
        <v>1768</v>
      </c>
      <c r="C201" s="193"/>
      <c r="D201" s="193"/>
    </row>
    <row r="202" spans="1:4" ht="14.25" customHeight="1" x14ac:dyDescent="0.25">
      <c r="A202" s="185" t="s">
        <v>1873</v>
      </c>
      <c r="B202" s="208" t="s">
        <v>1768</v>
      </c>
      <c r="C202" s="193"/>
      <c r="D202" s="193"/>
    </row>
    <row r="203" spans="1:4" ht="14.25" customHeight="1" x14ac:dyDescent="0.25">
      <c r="A203" s="185" t="s">
        <v>1874</v>
      </c>
      <c r="B203" s="208" t="s">
        <v>1768</v>
      </c>
      <c r="C203" s="193"/>
      <c r="D203" s="193"/>
    </row>
    <row r="204" spans="1:4" ht="14.25" customHeight="1" x14ac:dyDescent="0.25">
      <c r="A204" s="185" t="s">
        <v>1875</v>
      </c>
      <c r="B204" s="208" t="s">
        <v>1768</v>
      </c>
      <c r="C204" s="193"/>
      <c r="D204" s="193"/>
    </row>
    <row r="205" spans="1:4" ht="14.25" customHeight="1" x14ac:dyDescent="0.25">
      <c r="A205" s="185" t="s">
        <v>1876</v>
      </c>
      <c r="B205" s="208" t="s">
        <v>1768</v>
      </c>
      <c r="C205" s="193"/>
      <c r="D205" s="193"/>
    </row>
    <row r="206" spans="1:4" ht="14.25" customHeight="1" x14ac:dyDescent="0.25">
      <c r="A206" s="185" t="s">
        <v>1877</v>
      </c>
      <c r="B206" s="208" t="s">
        <v>1768</v>
      </c>
      <c r="C206" s="193"/>
      <c r="D206" s="193"/>
    </row>
    <row r="207" spans="1:4" ht="14.25" customHeight="1" x14ac:dyDescent="0.25">
      <c r="A207" s="185" t="s">
        <v>1878</v>
      </c>
      <c r="B207" s="208" t="s">
        <v>1768</v>
      </c>
      <c r="C207" s="193"/>
      <c r="D207" s="193"/>
    </row>
    <row r="208" spans="1:4" ht="14.25" customHeight="1" x14ac:dyDescent="0.25">
      <c r="A208" s="185" t="s">
        <v>1879</v>
      </c>
      <c r="B208" s="208" t="s">
        <v>1768</v>
      </c>
      <c r="C208" s="193"/>
      <c r="D208" s="193"/>
    </row>
    <row r="209" spans="1:4" ht="14.25" customHeight="1" x14ac:dyDescent="0.25">
      <c r="A209" s="185" t="s">
        <v>1880</v>
      </c>
      <c r="B209" s="208" t="s">
        <v>1768</v>
      </c>
      <c r="C209" s="193"/>
      <c r="D209" s="193"/>
    </row>
    <row r="210" spans="1:4" ht="14.25" customHeight="1" x14ac:dyDescent="0.25">
      <c r="A210" s="185" t="s">
        <v>1881</v>
      </c>
      <c r="B210" s="208" t="s">
        <v>1768</v>
      </c>
      <c r="C210" s="193"/>
      <c r="D210" s="193"/>
    </row>
    <row r="211" spans="1:4" ht="14.25" customHeight="1" x14ac:dyDescent="0.25">
      <c r="A211" s="185" t="s">
        <v>1882</v>
      </c>
      <c r="B211" s="208" t="s">
        <v>1768</v>
      </c>
      <c r="C211" s="193"/>
      <c r="D211" s="193"/>
    </row>
    <row r="212" spans="1:4" ht="14.25" customHeight="1" x14ac:dyDescent="0.25">
      <c r="A212" s="200" t="s">
        <v>1884</v>
      </c>
      <c r="B212" s="203"/>
      <c r="C212" s="193"/>
      <c r="D212" s="193"/>
    </row>
    <row r="213" spans="1:4" ht="14.25" customHeight="1" x14ac:dyDescent="0.25">
      <c r="A213" s="162" t="s">
        <v>1916</v>
      </c>
      <c r="B213" s="208" t="s">
        <v>1768</v>
      </c>
      <c r="C213" s="193"/>
      <c r="D213" s="193"/>
    </row>
    <row r="214" spans="1:4" ht="14.25" customHeight="1" x14ac:dyDescent="0.25">
      <c r="A214" s="162" t="s">
        <v>1917</v>
      </c>
      <c r="B214" s="208" t="s">
        <v>1768</v>
      </c>
      <c r="C214" s="193"/>
      <c r="D214" s="193"/>
    </row>
    <row r="215" spans="1:4" ht="14.25" customHeight="1" x14ac:dyDescent="0.25">
      <c r="A215" s="162" t="s">
        <v>1918</v>
      </c>
      <c r="B215" s="208" t="s">
        <v>1768</v>
      </c>
      <c r="C215" s="193"/>
      <c r="D215" s="193"/>
    </row>
    <row r="216" spans="1:4" ht="14.25" customHeight="1" x14ac:dyDescent="0.25">
      <c r="A216" s="162" t="s">
        <v>1919</v>
      </c>
      <c r="B216" s="208" t="s">
        <v>1768</v>
      </c>
      <c r="C216" s="193"/>
      <c r="D216" s="193"/>
    </row>
    <row r="217" spans="1:4" ht="14.25" customHeight="1" x14ac:dyDescent="0.25">
      <c r="A217" s="162" t="s">
        <v>1920</v>
      </c>
      <c r="B217" s="208" t="s">
        <v>1768</v>
      </c>
      <c r="C217" s="193"/>
      <c r="D217" s="193"/>
    </row>
    <row r="218" spans="1:4" ht="14.25" customHeight="1" x14ac:dyDescent="0.25">
      <c r="A218" s="162" t="s">
        <v>1921</v>
      </c>
      <c r="B218" s="208" t="s">
        <v>1768</v>
      </c>
      <c r="C218" s="193"/>
      <c r="D218" s="193"/>
    </row>
    <row r="219" spans="1:4" ht="14.25" customHeight="1" x14ac:dyDescent="0.25">
      <c r="A219" s="162" t="s">
        <v>1922</v>
      </c>
      <c r="B219" s="208" t="s">
        <v>1768</v>
      </c>
      <c r="C219" s="193"/>
      <c r="D219" s="193"/>
    </row>
    <row r="220" spans="1:4" ht="14.25" customHeight="1" x14ac:dyDescent="0.25">
      <c r="A220" s="162" t="s">
        <v>1923</v>
      </c>
      <c r="B220" s="208" t="s">
        <v>1768</v>
      </c>
      <c r="C220" s="193"/>
      <c r="D220" s="193"/>
    </row>
    <row r="221" spans="1:4" ht="14.25" customHeight="1" x14ac:dyDescent="0.25">
      <c r="A221" s="162" t="s">
        <v>1924</v>
      </c>
      <c r="B221" s="208" t="s">
        <v>1768</v>
      </c>
      <c r="C221" s="193"/>
      <c r="D221" s="193"/>
    </row>
    <row r="222" spans="1:4" ht="14.25" customHeight="1" x14ac:dyDescent="0.25">
      <c r="A222" s="195" t="s">
        <v>1925</v>
      </c>
      <c r="B222" s="203"/>
      <c r="C222" s="193"/>
      <c r="D222" s="193"/>
    </row>
    <row r="223" spans="1:4" ht="14.25" customHeight="1" x14ac:dyDescent="0.25">
      <c r="A223" s="170" t="s">
        <v>1926</v>
      </c>
      <c r="B223" s="208" t="s">
        <v>1768</v>
      </c>
      <c r="C223" s="193"/>
      <c r="D223" s="193"/>
    </row>
    <row r="224" spans="1:4" ht="14.25" customHeight="1" x14ac:dyDescent="0.25">
      <c r="A224" s="170" t="s">
        <v>1927</v>
      </c>
      <c r="B224" s="208" t="s">
        <v>1768</v>
      </c>
      <c r="C224" s="193"/>
      <c r="D224" s="193"/>
    </row>
    <row r="225" spans="1:4" ht="14.25" customHeight="1" x14ac:dyDescent="0.25">
      <c r="A225" s="170" t="s">
        <v>1897</v>
      </c>
      <c r="B225" s="208" t="s">
        <v>1768</v>
      </c>
      <c r="C225" s="193"/>
      <c r="D225" s="193"/>
    </row>
    <row r="226" spans="1:4" ht="14.25" customHeight="1" x14ac:dyDescent="0.25">
      <c r="A226" s="170" t="s">
        <v>1898</v>
      </c>
      <c r="B226" s="208" t="s">
        <v>1768</v>
      </c>
      <c r="C226" s="193"/>
      <c r="D226" s="193"/>
    </row>
    <row r="227" spans="1:4" ht="14.25" customHeight="1" x14ac:dyDescent="0.25">
      <c r="A227" s="170" t="s">
        <v>1899</v>
      </c>
      <c r="B227" s="208" t="s">
        <v>1768</v>
      </c>
      <c r="C227" s="193"/>
      <c r="D227" s="193"/>
    </row>
    <row r="228" spans="1:4" ht="14.25" customHeight="1" x14ac:dyDescent="0.25">
      <c r="A228" s="195" t="s">
        <v>1900</v>
      </c>
      <c r="B228" s="203"/>
      <c r="C228" s="193"/>
      <c r="D228" s="193"/>
    </row>
    <row r="229" spans="1:4" ht="14.25" customHeight="1" x14ac:dyDescent="0.25">
      <c r="A229" s="170" t="s">
        <v>1928</v>
      </c>
      <c r="B229" s="208" t="s">
        <v>1768</v>
      </c>
      <c r="C229" s="193"/>
      <c r="D229" s="193"/>
    </row>
    <row r="230" spans="1:4" ht="14.25" customHeight="1" x14ac:dyDescent="0.25">
      <c r="A230" s="170" t="s">
        <v>1929</v>
      </c>
      <c r="B230" s="208" t="s">
        <v>1768</v>
      </c>
      <c r="C230" s="193"/>
      <c r="D230" s="193"/>
    </row>
    <row r="231" spans="1:4" ht="14.25" customHeight="1" x14ac:dyDescent="0.25">
      <c r="A231" s="170" t="s">
        <v>1902</v>
      </c>
      <c r="B231" s="208" t="s">
        <v>1768</v>
      </c>
      <c r="C231" s="193"/>
      <c r="D231" s="193"/>
    </row>
    <row r="232" spans="1:4" ht="14.25" customHeight="1" x14ac:dyDescent="0.25">
      <c r="A232" s="170" t="s">
        <v>1903</v>
      </c>
      <c r="B232" s="208" t="s">
        <v>1768</v>
      </c>
      <c r="C232" s="193"/>
      <c r="D232" s="193"/>
    </row>
    <row r="233" spans="1:4" ht="14.25" customHeight="1" x14ac:dyDescent="0.25">
      <c r="A233" s="170" t="s">
        <v>1904</v>
      </c>
      <c r="B233" s="208" t="s">
        <v>1768</v>
      </c>
      <c r="C233" s="193"/>
      <c r="D233" s="193"/>
    </row>
    <row r="234" spans="1:4" ht="14.25" customHeight="1" x14ac:dyDescent="0.25">
      <c r="A234" s="195" t="s">
        <v>1905</v>
      </c>
      <c r="B234" s="203"/>
      <c r="C234" s="193"/>
      <c r="D234" s="193"/>
    </row>
    <row r="235" spans="1:4" ht="14.25" customHeight="1" x14ac:dyDescent="0.25">
      <c r="A235" s="170" t="s">
        <v>1906</v>
      </c>
      <c r="B235" s="208" t="s">
        <v>1768</v>
      </c>
      <c r="C235" s="193"/>
      <c r="D235" s="193"/>
    </row>
    <row r="236" spans="1:4" ht="14.25" customHeight="1" x14ac:dyDescent="0.25">
      <c r="A236" s="170" t="s">
        <v>1907</v>
      </c>
      <c r="B236" s="208" t="s">
        <v>1768</v>
      </c>
      <c r="C236" s="193"/>
      <c r="D236" s="193"/>
    </row>
    <row r="237" spans="1:4" ht="14.25" customHeight="1" x14ac:dyDescent="0.25">
      <c r="A237" s="170" t="s">
        <v>1908</v>
      </c>
      <c r="B237" s="208" t="s">
        <v>1768</v>
      </c>
      <c r="C237" s="193"/>
      <c r="D237" s="193"/>
    </row>
    <row r="238" spans="1:4" ht="14.25" customHeight="1" x14ac:dyDescent="0.25">
      <c r="A238" s="195" t="s">
        <v>1909</v>
      </c>
      <c r="B238" s="203"/>
      <c r="C238" s="193"/>
      <c r="D238" s="193"/>
    </row>
    <row r="239" spans="1:4" ht="14.25" customHeight="1" x14ac:dyDescent="0.25">
      <c r="A239" s="170" t="s">
        <v>1910</v>
      </c>
      <c r="B239" s="208" t="s">
        <v>1768</v>
      </c>
      <c r="C239" s="193"/>
      <c r="D239" s="193"/>
    </row>
    <row r="240" spans="1:4" ht="14.25" customHeight="1" x14ac:dyDescent="0.25">
      <c r="A240" s="170" t="s">
        <v>1789</v>
      </c>
      <c r="B240" s="208" t="s">
        <v>1768</v>
      </c>
      <c r="C240" s="193"/>
      <c r="D240" s="193"/>
    </row>
    <row r="241" spans="1:4" ht="14.25" customHeight="1" x14ac:dyDescent="0.25">
      <c r="A241" s="170" t="s">
        <v>1803</v>
      </c>
      <c r="B241" s="208" t="s">
        <v>1768</v>
      </c>
      <c r="C241" s="193"/>
      <c r="D241" s="193"/>
    </row>
    <row r="242" spans="1:4" ht="14.25" customHeight="1" x14ac:dyDescent="0.25">
      <c r="A242" s="200" t="s">
        <v>1911</v>
      </c>
      <c r="B242" s="203"/>
      <c r="C242" s="193"/>
      <c r="D242" s="193"/>
    </row>
    <row r="243" spans="1:4" ht="14.25" customHeight="1" x14ac:dyDescent="0.25">
      <c r="A243" s="162" t="s">
        <v>1812</v>
      </c>
      <c r="B243" s="208" t="s">
        <v>1768</v>
      </c>
      <c r="C243" s="193"/>
      <c r="D243" s="193"/>
    </row>
    <row r="244" spans="1:4" ht="14.25" customHeight="1" x14ac:dyDescent="0.25">
      <c r="A244" s="162" t="s">
        <v>1912</v>
      </c>
      <c r="B244" s="208" t="s">
        <v>1768</v>
      </c>
      <c r="C244" s="193"/>
      <c r="D244" s="193"/>
    </row>
    <row r="245" spans="1:4" ht="14.25" customHeight="1" x14ac:dyDescent="0.25">
      <c r="A245" s="210" t="s">
        <v>1930</v>
      </c>
      <c r="B245" s="203"/>
      <c r="C245" s="193"/>
      <c r="D245" s="193"/>
    </row>
    <row r="246" spans="1:4" ht="14.25" customHeight="1" x14ac:dyDescent="0.25">
      <c r="A246" s="170" t="s">
        <v>1931</v>
      </c>
      <c r="B246" s="203"/>
      <c r="C246" s="193"/>
      <c r="D246" s="193"/>
    </row>
    <row r="247" spans="1:4" ht="14.25" customHeight="1" x14ac:dyDescent="0.25">
      <c r="A247" s="211" t="s">
        <v>1932</v>
      </c>
      <c r="B247" s="208" t="s">
        <v>1768</v>
      </c>
      <c r="C247" s="193"/>
      <c r="D247" s="193"/>
    </row>
    <row r="248" spans="1:4" ht="14.25" customHeight="1" x14ac:dyDescent="0.25">
      <c r="A248" s="212" t="s">
        <v>1933</v>
      </c>
      <c r="B248" s="208" t="s">
        <v>1768</v>
      </c>
      <c r="C248" s="193"/>
      <c r="D248" s="193"/>
    </row>
    <row r="249" spans="1:4" ht="14.25" customHeight="1" x14ac:dyDescent="0.25">
      <c r="A249" s="212" t="s">
        <v>1934</v>
      </c>
      <c r="B249" s="208" t="s">
        <v>1768</v>
      </c>
      <c r="C249" s="193"/>
      <c r="D249" s="193"/>
    </row>
    <row r="250" spans="1:4" ht="38.25" x14ac:dyDescent="0.25">
      <c r="A250" s="162" t="s">
        <v>1935</v>
      </c>
      <c r="B250" s="208" t="s">
        <v>1768</v>
      </c>
      <c r="C250" s="193"/>
      <c r="D250" s="193"/>
    </row>
    <row r="251" spans="1:4" ht="25.5" x14ac:dyDescent="0.25">
      <c r="A251" s="162" t="s">
        <v>1936</v>
      </c>
      <c r="B251" s="208" t="s">
        <v>1768</v>
      </c>
      <c r="C251" s="193"/>
      <c r="D251" s="193"/>
    </row>
    <row r="252" spans="1:4" ht="14.25" customHeight="1" x14ac:dyDescent="0.25">
      <c r="A252" s="212" t="s">
        <v>1854</v>
      </c>
      <c r="B252" s="208" t="s">
        <v>1768</v>
      </c>
      <c r="C252" s="193"/>
      <c r="D252" s="193"/>
    </row>
    <row r="253" spans="1:4" ht="14.25" customHeight="1" x14ac:dyDescent="0.25">
      <c r="A253" s="170" t="s">
        <v>1856</v>
      </c>
      <c r="B253" s="208" t="s">
        <v>1768</v>
      </c>
      <c r="C253" s="193"/>
      <c r="D253" s="193"/>
    </row>
    <row r="254" spans="1:4" ht="14.25" customHeight="1" x14ac:dyDescent="0.25"/>
    <row r="255" spans="1:4" ht="14.25" customHeight="1" x14ac:dyDescent="0.3">
      <c r="A255" s="155" t="s">
        <v>1937</v>
      </c>
    </row>
    <row r="256" spans="1:4" ht="14.25" customHeight="1" x14ac:dyDescent="0.25"/>
    <row r="257" spans="1:4" ht="14.25" customHeight="1" x14ac:dyDescent="0.25">
      <c r="A257" s="188" t="s">
        <v>1938</v>
      </c>
      <c r="B257" s="256"/>
      <c r="C257" s="257"/>
      <c r="D257" s="258"/>
    </row>
    <row r="258" spans="1:4" ht="14.25" customHeight="1" x14ac:dyDescent="0.25">
      <c r="A258" s="186" t="s">
        <v>1939</v>
      </c>
      <c r="B258" s="264"/>
      <c r="C258" s="264"/>
      <c r="D258" s="264"/>
    </row>
    <row r="259" spans="1:4" ht="14.25" customHeight="1" x14ac:dyDescent="0.25">
      <c r="A259" s="170" t="s">
        <v>1940</v>
      </c>
      <c r="B259" s="265" t="s">
        <v>1941</v>
      </c>
      <c r="C259" s="266"/>
      <c r="D259" s="267"/>
    </row>
    <row r="260" spans="1:4" ht="14.25" customHeight="1" x14ac:dyDescent="0.25">
      <c r="A260" s="186" t="s">
        <v>1942</v>
      </c>
      <c r="B260" s="264"/>
      <c r="C260" s="264"/>
      <c r="D260" s="264"/>
    </row>
    <row r="261" spans="1:4" ht="14.25" customHeight="1" x14ac:dyDescent="0.25">
      <c r="A261" s="170" t="s">
        <v>1943</v>
      </c>
      <c r="B261" s="265" t="s">
        <v>1944</v>
      </c>
      <c r="C261" s="266"/>
      <c r="D261" s="267"/>
    </row>
    <row r="262" spans="1:4" ht="14.25" customHeight="1" x14ac:dyDescent="0.25">
      <c r="A262" s="170" t="s">
        <v>1945</v>
      </c>
      <c r="B262" s="268" t="s">
        <v>1946</v>
      </c>
      <c r="C262" s="269"/>
      <c r="D262" s="269"/>
    </row>
    <row r="263" spans="1:4" ht="14.25" customHeight="1" x14ac:dyDescent="0.25">
      <c r="A263" s="170" t="s">
        <v>1947</v>
      </c>
      <c r="B263" s="268" t="s">
        <v>1768</v>
      </c>
      <c r="C263" s="269"/>
      <c r="D263" s="269"/>
    </row>
    <row r="264" spans="1:4" ht="14.25" customHeight="1" x14ac:dyDescent="0.25">
      <c r="A264" s="186" t="s">
        <v>1948</v>
      </c>
      <c r="B264" s="264"/>
      <c r="C264" s="264"/>
      <c r="D264" s="264"/>
    </row>
    <row r="265" spans="1:4" ht="14.25" customHeight="1" x14ac:dyDescent="0.25">
      <c r="A265" s="170" t="s">
        <v>1949</v>
      </c>
      <c r="B265" s="265" t="s">
        <v>1950</v>
      </c>
      <c r="C265" s="266"/>
      <c r="D265" s="267"/>
    </row>
    <row r="266" spans="1:4" ht="14.25" customHeight="1" x14ac:dyDescent="0.25">
      <c r="A266" s="170" t="s">
        <v>1951</v>
      </c>
      <c r="B266" s="265" t="s">
        <v>1952</v>
      </c>
      <c r="C266" s="266"/>
      <c r="D266" s="267"/>
    </row>
    <row r="267" spans="1:4" ht="14.25" customHeight="1" x14ac:dyDescent="0.25">
      <c r="A267" s="186" t="s">
        <v>1953</v>
      </c>
      <c r="B267" s="264"/>
      <c r="C267" s="264"/>
      <c r="D267" s="264"/>
    </row>
    <row r="268" spans="1:4" ht="14.25" customHeight="1" x14ac:dyDescent="0.25">
      <c r="A268" s="170" t="s">
        <v>1954</v>
      </c>
      <c r="B268" s="263" t="s">
        <v>1955</v>
      </c>
      <c r="C268" s="263"/>
      <c r="D268" s="263"/>
    </row>
    <row r="269" spans="1:4" ht="25.5" x14ac:dyDescent="0.25">
      <c r="A269" s="170" t="s">
        <v>1956</v>
      </c>
      <c r="B269" s="263" t="s">
        <v>1957</v>
      </c>
      <c r="C269" s="263"/>
      <c r="D269" s="263"/>
    </row>
    <row r="270" spans="1:4" ht="57" customHeight="1" x14ac:dyDescent="0.25">
      <c r="A270" s="170" t="s">
        <v>1958</v>
      </c>
      <c r="B270" s="270" t="s">
        <v>1959</v>
      </c>
      <c r="C270" s="270"/>
      <c r="D270" s="270"/>
    </row>
    <row r="271" spans="1:4" ht="38.25" x14ac:dyDescent="0.25">
      <c r="A271" s="170" t="s">
        <v>1960</v>
      </c>
      <c r="B271" s="271" t="s">
        <v>1823</v>
      </c>
      <c r="C271" s="272"/>
      <c r="D271" s="273"/>
    </row>
    <row r="272" spans="1:4" x14ac:dyDescent="0.25">
      <c r="A272" s="186" t="s">
        <v>1961</v>
      </c>
      <c r="B272" s="264"/>
      <c r="C272" s="264"/>
      <c r="D272" s="264"/>
    </row>
    <row r="273" spans="1:4" x14ac:dyDescent="0.25">
      <c r="A273" s="170" t="s">
        <v>1962</v>
      </c>
      <c r="B273" s="274" t="s">
        <v>1963</v>
      </c>
      <c r="C273" s="274"/>
      <c r="D273" s="274"/>
    </row>
    <row r="274" spans="1:4" x14ac:dyDescent="0.25">
      <c r="A274" s="186" t="s">
        <v>1964</v>
      </c>
      <c r="B274" s="264"/>
      <c r="C274" s="264"/>
      <c r="D274" s="264"/>
    </row>
    <row r="275" spans="1:4" ht="25.5" x14ac:dyDescent="0.25">
      <c r="A275" s="170" t="s">
        <v>1965</v>
      </c>
      <c r="B275" s="271" t="s">
        <v>1966</v>
      </c>
      <c r="C275" s="272"/>
      <c r="D275" s="273"/>
    </row>
    <row r="276" spans="1:4" x14ac:dyDescent="0.25">
      <c r="A276" s="186" t="s">
        <v>1967</v>
      </c>
      <c r="B276" s="264"/>
      <c r="C276" s="264"/>
      <c r="D276" s="264"/>
    </row>
    <row r="277" spans="1:4" x14ac:dyDescent="0.25">
      <c r="A277" s="170" t="s">
        <v>1968</v>
      </c>
      <c r="B277" s="265" t="s">
        <v>1969</v>
      </c>
      <c r="C277" s="266"/>
      <c r="D277" s="267"/>
    </row>
    <row r="278" spans="1:4" ht="25.5" x14ac:dyDescent="0.25">
      <c r="A278" s="170" t="s">
        <v>1970</v>
      </c>
      <c r="B278" s="271" t="s">
        <v>1971</v>
      </c>
      <c r="C278" s="272"/>
      <c r="D278" s="273"/>
    </row>
    <row r="279" spans="1:4" x14ac:dyDescent="0.25">
      <c r="A279" s="186" t="s">
        <v>1972</v>
      </c>
      <c r="B279" s="264"/>
      <c r="C279" s="264"/>
      <c r="D279" s="264"/>
    </row>
    <row r="280" spans="1:4" ht="25.5" x14ac:dyDescent="0.25">
      <c r="A280" s="170" t="s">
        <v>1973</v>
      </c>
      <c r="B280" s="265" t="s">
        <v>1974</v>
      </c>
      <c r="C280" s="266"/>
      <c r="D280" s="267"/>
    </row>
    <row r="281" spans="1:4" ht="25.5" x14ac:dyDescent="0.25">
      <c r="A281" s="170" t="s">
        <v>1975</v>
      </c>
      <c r="B281" s="265" t="s">
        <v>1976</v>
      </c>
      <c r="C281" s="266"/>
      <c r="D281" s="267"/>
    </row>
    <row r="282" spans="1:4" x14ac:dyDescent="0.25">
      <c r="A282" s="186" t="s">
        <v>1977</v>
      </c>
      <c r="B282" s="264"/>
      <c r="C282" s="264"/>
      <c r="D282" s="264"/>
    </row>
    <row r="283" spans="1:4" ht="45" customHeight="1" x14ac:dyDescent="0.25">
      <c r="A283" s="170" t="s">
        <v>1978</v>
      </c>
      <c r="B283" s="265" t="s">
        <v>1979</v>
      </c>
      <c r="C283" s="266"/>
      <c r="D283" s="267"/>
    </row>
    <row r="284" spans="1:4" ht="25.5" x14ac:dyDescent="0.25">
      <c r="A284" s="162" t="s">
        <v>1980</v>
      </c>
      <c r="B284" s="265" t="s">
        <v>1981</v>
      </c>
      <c r="C284" s="266"/>
      <c r="D284" s="267"/>
    </row>
    <row r="285" spans="1:4" ht="38.25" x14ac:dyDescent="0.25">
      <c r="A285" s="170" t="s">
        <v>1982</v>
      </c>
      <c r="B285" s="271" t="s">
        <v>1983</v>
      </c>
      <c r="C285" s="272"/>
      <c r="D285" s="273"/>
    </row>
    <row r="286" spans="1:4" x14ac:dyDescent="0.25">
      <c r="A286" s="170" t="s">
        <v>1984</v>
      </c>
      <c r="B286" s="275" t="s">
        <v>1985</v>
      </c>
      <c r="C286" s="272"/>
      <c r="D286" s="273"/>
    </row>
    <row r="287" spans="1:4" x14ac:dyDescent="0.25">
      <c r="A287" s="186" t="s">
        <v>1986</v>
      </c>
      <c r="B287" s="264"/>
      <c r="C287" s="264"/>
      <c r="D287" s="264"/>
    </row>
    <row r="288" spans="1:4" x14ac:dyDescent="0.25">
      <c r="A288" s="170" t="s">
        <v>1987</v>
      </c>
      <c r="B288" s="265" t="s">
        <v>1823</v>
      </c>
      <c r="C288" s="266"/>
      <c r="D288" s="267"/>
    </row>
    <row r="289" spans="1:4" x14ac:dyDescent="0.25">
      <c r="A289" s="170" t="s">
        <v>1988</v>
      </c>
      <c r="B289" s="265" t="s">
        <v>1823</v>
      </c>
      <c r="C289" s="266"/>
      <c r="D289" s="267"/>
    </row>
    <row r="290" spans="1:4" x14ac:dyDescent="0.25">
      <c r="A290" s="170" t="s">
        <v>1989</v>
      </c>
      <c r="B290" s="265" t="s">
        <v>1823</v>
      </c>
      <c r="C290" s="266"/>
      <c r="D290" s="267"/>
    </row>
    <row r="291" spans="1:4" x14ac:dyDescent="0.25">
      <c r="A291" s="170" t="s">
        <v>1990</v>
      </c>
      <c r="B291" s="265" t="s">
        <v>1823</v>
      </c>
      <c r="C291" s="266"/>
      <c r="D291" s="267"/>
    </row>
    <row r="292" spans="1:4" x14ac:dyDescent="0.25">
      <c r="A292" s="170" t="s">
        <v>1991</v>
      </c>
      <c r="B292" s="265" t="s">
        <v>1823</v>
      </c>
      <c r="C292" s="266"/>
      <c r="D292" s="267"/>
    </row>
    <row r="293" spans="1:4" x14ac:dyDescent="0.25">
      <c r="A293" s="186" t="s">
        <v>1992</v>
      </c>
      <c r="B293" s="264"/>
      <c r="C293" s="264"/>
      <c r="D293" s="264"/>
    </row>
    <row r="294" spans="1:4" ht="14.25" customHeight="1" x14ac:dyDescent="0.25">
      <c r="A294" s="170" t="s">
        <v>1993</v>
      </c>
      <c r="B294" s="265" t="s">
        <v>1994</v>
      </c>
      <c r="C294" s="266"/>
      <c r="D294" s="267"/>
    </row>
    <row r="295" spans="1:4" ht="14.25" customHeight="1" x14ac:dyDescent="0.25">
      <c r="A295" s="186" t="s">
        <v>1907</v>
      </c>
      <c r="B295" s="264"/>
      <c r="C295" s="264"/>
      <c r="D295" s="264"/>
    </row>
    <row r="296" spans="1:4" ht="14.25" customHeight="1" x14ac:dyDescent="0.25">
      <c r="A296" s="170" t="s">
        <v>1995</v>
      </c>
      <c r="B296" s="265" t="s">
        <v>1996</v>
      </c>
      <c r="C296" s="266"/>
      <c r="D296" s="267"/>
    </row>
    <row r="297" spans="1:4" ht="14.25" customHeight="1" x14ac:dyDescent="0.25">
      <c r="A297" s="186" t="s">
        <v>1997</v>
      </c>
      <c r="B297" s="264"/>
      <c r="C297" s="264"/>
      <c r="D297" s="264"/>
    </row>
    <row r="298" spans="1:4" ht="14.25" customHeight="1" x14ac:dyDescent="0.25">
      <c r="A298" s="170" t="s">
        <v>1998</v>
      </c>
      <c r="B298" s="265" t="s">
        <v>1999</v>
      </c>
      <c r="C298" s="266"/>
      <c r="D298" s="267"/>
    </row>
    <row r="299" spans="1:4" ht="14.25" customHeight="1" x14ac:dyDescent="0.25"/>
    <row r="300" spans="1:4" ht="14.25" customHeight="1" x14ac:dyDescent="0.3">
      <c r="A300" s="155" t="s">
        <v>2000</v>
      </c>
    </row>
    <row r="301" spans="1:4" ht="14.25" customHeight="1" x14ac:dyDescent="0.25"/>
    <row r="302" spans="1:4" ht="14.25" customHeight="1" thickBot="1" x14ac:dyDescent="0.3">
      <c r="A302" s="213" t="s">
        <v>2001</v>
      </c>
      <c r="B302" s="214" t="s">
        <v>2051</v>
      </c>
      <c r="C302" s="214" t="s">
        <v>2048</v>
      </c>
      <c r="D302" s="214" t="s">
        <v>2047</v>
      </c>
    </row>
    <row r="303" spans="1:4" ht="14.25" customHeight="1" x14ac:dyDescent="0.25">
      <c r="A303" s="215" t="s">
        <v>2002</v>
      </c>
      <c r="B303" s="216"/>
      <c r="C303" s="216"/>
      <c r="D303" s="216"/>
    </row>
    <row r="304" spans="1:4" ht="14.25" customHeight="1" x14ac:dyDescent="0.25">
      <c r="A304" s="170" t="s">
        <v>2003</v>
      </c>
      <c r="B304" s="216"/>
      <c r="C304" s="216"/>
      <c r="D304" s="216"/>
    </row>
    <row r="305" spans="1:4" ht="14.25" customHeight="1" x14ac:dyDescent="0.25">
      <c r="A305" s="170" t="s">
        <v>2004</v>
      </c>
      <c r="B305" s="217" t="s">
        <v>2046</v>
      </c>
      <c r="C305" s="217" t="s">
        <v>2046</v>
      </c>
      <c r="D305" s="217" t="s">
        <v>2046</v>
      </c>
    </row>
    <row r="306" spans="1:4" ht="14.25" customHeight="1" x14ac:dyDescent="0.25">
      <c r="A306" s="170" t="s">
        <v>2005</v>
      </c>
      <c r="B306" s="217" t="s">
        <v>2006</v>
      </c>
      <c r="C306" s="217" t="s">
        <v>2006</v>
      </c>
      <c r="D306" s="217" t="s">
        <v>2006</v>
      </c>
    </row>
    <row r="307" spans="1:4" ht="14.25" customHeight="1" x14ac:dyDescent="0.25">
      <c r="A307" s="170" t="s">
        <v>2007</v>
      </c>
      <c r="B307" s="217" t="s">
        <v>2008</v>
      </c>
      <c r="C307" s="217" t="s">
        <v>2008</v>
      </c>
      <c r="D307" s="217" t="s">
        <v>2008</v>
      </c>
    </row>
    <row r="308" spans="1:4" ht="14.25" customHeight="1" x14ac:dyDescent="0.25">
      <c r="A308" s="170" t="s">
        <v>2009</v>
      </c>
      <c r="B308" s="217" t="s">
        <v>2010</v>
      </c>
      <c r="C308" s="217" t="s">
        <v>2010</v>
      </c>
      <c r="D308" s="217" t="s">
        <v>2010</v>
      </c>
    </row>
  </sheetData>
  <mergeCells count="46">
    <mergeCell ref="B294:D294"/>
    <mergeCell ref="B295:D295"/>
    <mergeCell ref="B296:D296"/>
    <mergeCell ref="B297:D297"/>
    <mergeCell ref="B298:D298"/>
    <mergeCell ref="B288:D288"/>
    <mergeCell ref="B289:D289"/>
    <mergeCell ref="B290:D290"/>
    <mergeCell ref="B291:D291"/>
    <mergeCell ref="B292:D292"/>
    <mergeCell ref="B293:D293"/>
    <mergeCell ref="B282:D282"/>
    <mergeCell ref="B283:D283"/>
    <mergeCell ref="B284:D284"/>
    <mergeCell ref="B285:D285"/>
    <mergeCell ref="B286:D286"/>
    <mergeCell ref="B287:D287"/>
    <mergeCell ref="B276:D276"/>
    <mergeCell ref="B277:D277"/>
    <mergeCell ref="B278:D278"/>
    <mergeCell ref="B279:D279"/>
    <mergeCell ref="B280:D280"/>
    <mergeCell ref="B281:D281"/>
    <mergeCell ref="B270:D270"/>
    <mergeCell ref="B271:D271"/>
    <mergeCell ref="B272:D272"/>
    <mergeCell ref="B273:D273"/>
    <mergeCell ref="B274:D274"/>
    <mergeCell ref="B275:D275"/>
    <mergeCell ref="B264:D264"/>
    <mergeCell ref="B265:D265"/>
    <mergeCell ref="B266:D266"/>
    <mergeCell ref="B267:D267"/>
    <mergeCell ref="B268:D268"/>
    <mergeCell ref="B269:D269"/>
    <mergeCell ref="B258:D258"/>
    <mergeCell ref="B259:D259"/>
    <mergeCell ref="B260:D260"/>
    <mergeCell ref="B261:D261"/>
    <mergeCell ref="B262:D262"/>
    <mergeCell ref="B263:D263"/>
    <mergeCell ref="B56:D56"/>
    <mergeCell ref="B57:D57"/>
    <mergeCell ref="B58:D58"/>
    <mergeCell ref="B59:D59"/>
    <mergeCell ref="B257:D257"/>
  </mergeCells>
  <pageMargins left="0.70866141732283472" right="0.70866141732283472" top="0.74803149606299213" bottom="0.74803149606299213" header="0.31496062992125984" footer="0.31496062992125984"/>
  <pageSetup paperSize="9" scale="64"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76" t="s">
        <v>1756</v>
      </c>
      <c r="B1" s="276"/>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4" t="s">
        <v>45</v>
      </c>
      <c r="B1" s="255"/>
      <c r="C1" s="25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04" zoomScale="60" zoomScaleNormal="60" workbookViewId="0">
      <selection activeCell="C175" sqref="C175"/>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18" t="s">
        <v>1759</v>
      </c>
      <c r="E15" s="72"/>
      <c r="F15" s="72"/>
      <c r="H15" s="64"/>
      <c r="L15" s="64"/>
      <c r="M15" s="64"/>
    </row>
    <row r="16" spans="1:13" x14ac:dyDescent="0.25">
      <c r="A16" s="66" t="s">
        <v>98</v>
      </c>
      <c r="B16" s="80" t="s">
        <v>99</v>
      </c>
      <c r="C16" s="113" t="s">
        <v>2011</v>
      </c>
      <c r="E16" s="72"/>
      <c r="F16" s="72"/>
      <c r="H16" s="64"/>
      <c r="L16" s="64"/>
      <c r="M16" s="64"/>
    </row>
    <row r="17" spans="1:13" x14ac:dyDescent="0.25">
      <c r="A17" s="66" t="s">
        <v>100</v>
      </c>
      <c r="B17" s="80" t="s">
        <v>101</v>
      </c>
      <c r="C17" s="219">
        <v>43190</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2012</v>
      </c>
      <c r="D27" s="83"/>
      <c r="E27" s="83"/>
      <c r="F27" s="83"/>
      <c r="H27" s="64"/>
      <c r="L27" s="64"/>
      <c r="M27" s="64"/>
    </row>
    <row r="28" spans="1:13" x14ac:dyDescent="0.25">
      <c r="A28" s="66" t="s">
        <v>114</v>
      </c>
      <c r="B28" s="82" t="s">
        <v>115</v>
      </c>
      <c r="C28" s="66" t="s">
        <v>2012</v>
      </c>
      <c r="D28" s="83"/>
      <c r="E28" s="83"/>
      <c r="F28" s="83"/>
      <c r="H28" s="64"/>
      <c r="L28" s="64"/>
      <c r="M28" s="64"/>
    </row>
    <row r="29" spans="1:13" ht="30" x14ac:dyDescent="0.25">
      <c r="A29" s="66" t="s">
        <v>116</v>
      </c>
      <c r="B29" s="82" t="s">
        <v>117</v>
      </c>
      <c r="C29" s="113" t="s">
        <v>2013</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 Insert Nat Trans Templ'!B66/1000000</f>
        <v>9943.2624655799991</v>
      </c>
      <c r="F38" s="83"/>
      <c r="H38" s="64"/>
      <c r="L38" s="64"/>
      <c r="M38" s="64"/>
    </row>
    <row r="39" spans="1:13" x14ac:dyDescent="0.25">
      <c r="A39" s="66" t="s">
        <v>126</v>
      </c>
      <c r="B39" s="83" t="s">
        <v>127</v>
      </c>
      <c r="C39" s="92">
        <f>+'D. Insert Nat Trans Templ'!B67/1000000</f>
        <v>7450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2014</v>
      </c>
      <c r="D45" s="124">
        <v>0.33466610276241604</v>
      </c>
      <c r="F45" s="124">
        <v>7.4999999999999997E-2</v>
      </c>
      <c r="G45" s="91" t="s">
        <v>2015</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8466.2920429400001</v>
      </c>
      <c r="E53" s="92"/>
      <c r="F53" s="93">
        <f>IF($C$58=0,"",IF(C53="[for completion]","",C53/$C$58))</f>
        <v>0.85146017941769703</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1476.9704226400002</v>
      </c>
      <c r="E56" s="92"/>
      <c r="F56" s="93">
        <f>IF($C$58=0,"",IF(C56="[for completion]","",C56/$C$58))</f>
        <v>0.14853982058230292</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9943.2624655800009</v>
      </c>
      <c r="D58" s="92"/>
      <c r="E58" s="92"/>
      <c r="F58" s="95">
        <f>SUM(F53:F57)</f>
        <v>1</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21">
        <v>10.223976268374017</v>
      </c>
      <c r="D66" s="221">
        <v>10.653055663191987</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459.17864990999982</v>
      </c>
      <c r="D70" s="92">
        <v>478.44943967368232</v>
      </c>
      <c r="E70" s="62"/>
      <c r="F70" s="93">
        <f t="shared" ref="F70:F76" si="1">IF($C$77=0,"",IF(C70="[for completion]","",C70/$C$77))</f>
        <v>5.4985575559160865E-2</v>
      </c>
      <c r="G70" s="93">
        <f>IF($D$77=0,"",IF(D70="[Mark as ND1 if not relevant]","",D70/$D$77))</f>
        <v>5.4985575559160865E-2</v>
      </c>
      <c r="H70" s="64"/>
      <c r="L70" s="64"/>
      <c r="M70" s="64"/>
    </row>
    <row r="71" spans="1:13" x14ac:dyDescent="0.25">
      <c r="A71" s="66" t="s">
        <v>177</v>
      </c>
      <c r="B71" s="62" t="s">
        <v>178</v>
      </c>
      <c r="C71" s="92">
        <v>460.87316040000059</v>
      </c>
      <c r="D71" s="92">
        <v>480.21506530680131</v>
      </c>
      <c r="E71" s="62"/>
      <c r="F71" s="93">
        <f t="shared" si="1"/>
        <v>5.5188489249947646E-2</v>
      </c>
      <c r="G71" s="93">
        <f t="shared" ref="G71:G76" si="2">IF($D$77=0,"",IF(D71="[Mark as ND1 if not relevant]","",D71/$D$77))</f>
        <v>5.5188489249947653E-2</v>
      </c>
      <c r="H71" s="64"/>
      <c r="L71" s="64"/>
      <c r="M71" s="64"/>
    </row>
    <row r="72" spans="1:13" x14ac:dyDescent="0.25">
      <c r="A72" s="66" t="s">
        <v>179</v>
      </c>
      <c r="B72" s="62" t="s">
        <v>180</v>
      </c>
      <c r="C72" s="92">
        <v>461.53539035999967</v>
      </c>
      <c r="D72" s="92">
        <v>480.90508770518323</v>
      </c>
      <c r="E72" s="62"/>
      <c r="F72" s="93">
        <f t="shared" si="1"/>
        <v>5.5267789747717316E-2</v>
      </c>
      <c r="G72" s="93">
        <f t="shared" si="2"/>
        <v>5.5267789747717323E-2</v>
      </c>
      <c r="H72" s="64"/>
      <c r="L72" s="64"/>
      <c r="M72" s="64"/>
    </row>
    <row r="73" spans="1:13" x14ac:dyDescent="0.25">
      <c r="A73" s="66" t="s">
        <v>181</v>
      </c>
      <c r="B73" s="62" t="s">
        <v>182</v>
      </c>
      <c r="C73" s="92">
        <v>459.60103809000015</v>
      </c>
      <c r="D73" s="92">
        <v>478.88955462259287</v>
      </c>
      <c r="E73" s="62"/>
      <c r="F73" s="93">
        <f t="shared" si="1"/>
        <v>5.5036155561500384E-2</v>
      </c>
      <c r="G73" s="93">
        <f t="shared" si="2"/>
        <v>5.5036155561500384E-2</v>
      </c>
      <c r="H73" s="64"/>
      <c r="L73" s="64"/>
      <c r="M73" s="64"/>
    </row>
    <row r="74" spans="1:13" x14ac:dyDescent="0.25">
      <c r="A74" s="66" t="s">
        <v>183</v>
      </c>
      <c r="B74" s="62" t="s">
        <v>184</v>
      </c>
      <c r="C74" s="92">
        <v>456.00563073999979</v>
      </c>
      <c r="D74" s="92">
        <v>475.14325537208663</v>
      </c>
      <c r="E74" s="62"/>
      <c r="F74" s="93">
        <f t="shared" si="1"/>
        <v>5.4605613892047426E-2</v>
      </c>
      <c r="G74" s="93">
        <f t="shared" si="2"/>
        <v>5.4605613892047433E-2</v>
      </c>
      <c r="H74" s="64"/>
      <c r="L74" s="64"/>
      <c r="M74" s="64"/>
    </row>
    <row r="75" spans="1:13" x14ac:dyDescent="0.25">
      <c r="A75" s="66" t="s">
        <v>185</v>
      </c>
      <c r="B75" s="62" t="s">
        <v>186</v>
      </c>
      <c r="C75" s="92">
        <v>2155.7704609900002</v>
      </c>
      <c r="D75" s="92">
        <v>2246.2437426650908</v>
      </c>
      <c r="E75" s="62"/>
      <c r="F75" s="93">
        <f t="shared" si="1"/>
        <v>0.25814849970530229</v>
      </c>
      <c r="G75" s="93">
        <f t="shared" si="2"/>
        <v>0.25814849970530235</v>
      </c>
      <c r="H75" s="64"/>
      <c r="L75" s="64"/>
      <c r="M75" s="64"/>
    </row>
    <row r="76" spans="1:13" x14ac:dyDescent="0.25">
      <c r="A76" s="66" t="s">
        <v>187</v>
      </c>
      <c r="B76" s="62" t="s">
        <v>188</v>
      </c>
      <c r="C76" s="92">
        <v>3897.9285216900003</v>
      </c>
      <c r="D76" s="92">
        <v>4061.5166176741509</v>
      </c>
      <c r="E76" s="62"/>
      <c r="F76" s="93">
        <f t="shared" si="1"/>
        <v>0.46676787628432403</v>
      </c>
      <c r="G76" s="93">
        <f t="shared" si="2"/>
        <v>0.46676787628432403</v>
      </c>
      <c r="H76" s="64"/>
      <c r="L76" s="64"/>
      <c r="M76" s="64"/>
    </row>
    <row r="77" spans="1:13" x14ac:dyDescent="0.25">
      <c r="A77" s="66" t="s">
        <v>189</v>
      </c>
      <c r="B77" s="101" t="s">
        <v>161</v>
      </c>
      <c r="C77" s="92">
        <f>SUM(C70:C76)</f>
        <v>8350.8928521800008</v>
      </c>
      <c r="D77" s="92">
        <f>SUM(D70:D76)</f>
        <v>8701.3627630195879</v>
      </c>
      <c r="E77" s="83"/>
      <c r="F77" s="95">
        <f>SUM(F70:F76)</f>
        <v>0.99999999999999989</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22">
        <f>+'D. Insert Nat Trans Templ'!B79</f>
        <v>7.5175004562564149</v>
      </c>
      <c r="D89" s="220">
        <v>8.316129384495623</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v>0</v>
      </c>
      <c r="D93" s="92">
        <v>0</v>
      </c>
      <c r="E93" s="62"/>
      <c r="F93" s="93">
        <f>IF($C$100=0,"",IF(C93="[for completion]","",C93/$C$100))</f>
        <v>0</v>
      </c>
      <c r="G93" s="93">
        <f>IF($D$100=0,"",IF(D93="[Mark as ND1 if not relevant]","",D93/$D$100))</f>
        <v>0</v>
      </c>
      <c r="H93" s="64"/>
      <c r="L93" s="64"/>
      <c r="M93" s="64"/>
    </row>
    <row r="94" spans="1:13" x14ac:dyDescent="0.25">
      <c r="A94" s="66" t="s">
        <v>211</v>
      </c>
      <c r="B94" s="62" t="s">
        <v>178</v>
      </c>
      <c r="C94" s="92">
        <v>0</v>
      </c>
      <c r="D94" s="92">
        <v>0</v>
      </c>
      <c r="E94" s="62"/>
      <c r="F94" s="93">
        <f t="shared" ref="F94:F110" si="5">IF($C$100=0,"",IF(C94="[for completion]","",C94/$C$100))</f>
        <v>0</v>
      </c>
      <c r="G94" s="93">
        <f t="shared" ref="G94:G99" si="6">IF($D$100=0,"",IF(D94="[Mark as ND1 if not relevant]","",D94/$D$100))</f>
        <v>0</v>
      </c>
      <c r="H94" s="64"/>
      <c r="L94" s="64"/>
      <c r="M94" s="64"/>
    </row>
    <row r="95" spans="1:13" x14ac:dyDescent="0.25">
      <c r="A95" s="66" t="s">
        <v>212</v>
      </c>
      <c r="B95" s="62" t="s">
        <v>180</v>
      </c>
      <c r="C95" s="92">
        <v>1200</v>
      </c>
      <c r="D95" s="92">
        <v>0</v>
      </c>
      <c r="E95" s="62"/>
      <c r="F95" s="93">
        <f t="shared" si="5"/>
        <v>0.16107382550335569</v>
      </c>
      <c r="G95" s="93">
        <f t="shared" si="6"/>
        <v>0</v>
      </c>
      <c r="H95" s="64"/>
      <c r="L95" s="64"/>
      <c r="M95" s="64"/>
    </row>
    <row r="96" spans="1:13" x14ac:dyDescent="0.25">
      <c r="A96" s="66" t="s">
        <v>213</v>
      </c>
      <c r="B96" s="62" t="s">
        <v>182</v>
      </c>
      <c r="C96" s="92">
        <v>1000</v>
      </c>
      <c r="D96" s="92">
        <v>1200</v>
      </c>
      <c r="E96" s="62"/>
      <c r="F96" s="93">
        <f t="shared" si="5"/>
        <v>0.13422818791946309</v>
      </c>
      <c r="G96" s="93">
        <f t="shared" si="6"/>
        <v>0.16107382550335569</v>
      </c>
      <c r="H96" s="64"/>
      <c r="L96" s="64"/>
      <c r="M96" s="64"/>
    </row>
    <row r="97" spans="1:14" x14ac:dyDescent="0.25">
      <c r="A97" s="66" t="s">
        <v>214</v>
      </c>
      <c r="B97" s="62" t="s">
        <v>184</v>
      </c>
      <c r="C97" s="92">
        <v>0</v>
      </c>
      <c r="D97" s="92">
        <v>1000</v>
      </c>
      <c r="E97" s="62"/>
      <c r="F97" s="93">
        <f t="shared" si="5"/>
        <v>0</v>
      </c>
      <c r="G97" s="93">
        <f t="shared" si="6"/>
        <v>0.13422818791946309</v>
      </c>
      <c r="H97" s="64"/>
      <c r="L97" s="64"/>
      <c r="M97" s="64"/>
    </row>
    <row r="98" spans="1:14" x14ac:dyDescent="0.25">
      <c r="A98" s="66" t="s">
        <v>215</v>
      </c>
      <c r="B98" s="62" t="s">
        <v>186</v>
      </c>
      <c r="C98" s="92">
        <v>3250</v>
      </c>
      <c r="D98" s="92">
        <v>3250</v>
      </c>
      <c r="E98" s="62"/>
      <c r="F98" s="93">
        <f t="shared" si="5"/>
        <v>0.43624161073825501</v>
      </c>
      <c r="G98" s="93">
        <f t="shared" si="6"/>
        <v>0.43624161073825501</v>
      </c>
      <c r="H98" s="64"/>
      <c r="L98" s="64"/>
      <c r="M98" s="64"/>
    </row>
    <row r="99" spans="1:14" x14ac:dyDescent="0.25">
      <c r="A99" s="66" t="s">
        <v>216</v>
      </c>
      <c r="B99" s="62" t="s">
        <v>188</v>
      </c>
      <c r="C99" s="92">
        <v>2000</v>
      </c>
      <c r="D99" s="92">
        <v>2000</v>
      </c>
      <c r="E99" s="62"/>
      <c r="F99" s="93">
        <f t="shared" si="5"/>
        <v>0.26845637583892618</v>
      </c>
      <c r="G99" s="93">
        <f t="shared" si="6"/>
        <v>0.26845637583892618</v>
      </c>
      <c r="H99" s="64"/>
      <c r="L99" s="64"/>
      <c r="M99" s="64"/>
    </row>
    <row r="100" spans="1:14" x14ac:dyDescent="0.25">
      <c r="A100" s="66" t="s">
        <v>217</v>
      </c>
      <c r="B100" s="101" t="s">
        <v>161</v>
      </c>
      <c r="C100" s="92">
        <f>SUM(C93:C99)</f>
        <v>7450</v>
      </c>
      <c r="D100" s="92">
        <f>SUM(D93:D99)</f>
        <v>7450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 Insert Nat Trans Templ'!B181/1000000</f>
        <v>9943.2624655799991</v>
      </c>
      <c r="D112" s="92">
        <f>+C112</f>
        <v>9943.2624655799991</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9943.2624655799991</v>
      </c>
      <c r="D127" s="92">
        <f>SUM(D112:D126)</f>
        <v>9943.2624655799991</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 Insert Nat Trans Templ'!B67/1000000</f>
        <v>7450</v>
      </c>
      <c r="D138" s="92">
        <f>+C138</f>
        <v>7450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92">
        <f>SUM(C138:C152)</f>
        <v>7450</v>
      </c>
      <c r="D153" s="92">
        <f>SUM(D138:D152)</f>
        <v>7450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6250</v>
      </c>
      <c r="D164" s="92">
        <f>+C164</f>
        <v>6250</v>
      </c>
      <c r="E164" s="105"/>
      <c r="F164" s="105">
        <f>IF($C$167=0,"",IF(C164="[for completion]","",C164/$C$167))</f>
        <v>0.83892617449664431</v>
      </c>
      <c r="G164" s="105">
        <f>IF($D$167=0,"",IF(D164="[for completion]","",D164/$D$167))</f>
        <v>0.83892617449664431</v>
      </c>
      <c r="H164" s="64"/>
      <c r="L164" s="64"/>
      <c r="M164" s="64"/>
    </row>
    <row r="165" spans="1:13" x14ac:dyDescent="0.25">
      <c r="A165" s="66" t="s">
        <v>302</v>
      </c>
      <c r="B165" s="64" t="s">
        <v>303</v>
      </c>
      <c r="C165" s="92">
        <v>1200</v>
      </c>
      <c r="D165" s="92">
        <f>+C165</f>
        <v>1200</v>
      </c>
      <c r="E165" s="105"/>
      <c r="F165" s="105">
        <f>IF($C$167=0,"",IF(C165="[for completion]","",C165/$C$167))</f>
        <v>0.16107382550335569</v>
      </c>
      <c r="G165" s="105">
        <f>IF($D$167=0,"",IF(D165="[for completion]","",D165/$D$167))</f>
        <v>0.16107382550335569</v>
      </c>
      <c r="H165" s="64"/>
      <c r="L165" s="64"/>
      <c r="M165" s="64"/>
    </row>
    <row r="166" spans="1:13" x14ac:dyDescent="0.25">
      <c r="A166" s="66" t="s">
        <v>304</v>
      </c>
      <c r="B166" s="64" t="s">
        <v>159</v>
      </c>
      <c r="C166" s="92">
        <v>0</v>
      </c>
      <c r="D166" s="92">
        <f>+C166</f>
        <v>0</v>
      </c>
      <c r="E166" s="105"/>
      <c r="F166" s="105">
        <f>IF($C$167=0,"",IF(C166="[for completion]","",C166/$C$167))</f>
        <v>0</v>
      </c>
      <c r="G166" s="105">
        <f>IF($D$167=0,"",IF(D166="[for completion]","",D166/$D$167))</f>
        <v>0</v>
      </c>
      <c r="H166" s="64"/>
      <c r="L166" s="64"/>
      <c r="M166" s="64"/>
    </row>
    <row r="167" spans="1:13" x14ac:dyDescent="0.25">
      <c r="A167" s="66" t="s">
        <v>305</v>
      </c>
      <c r="B167" s="106" t="s">
        <v>161</v>
      </c>
      <c r="C167" s="92">
        <f>SUM(C164:C166)</f>
        <v>7450</v>
      </c>
      <c r="D167" s="92">
        <f>SUM(D164:D166)</f>
        <v>7450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1476.9704226400002</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1476.9704226400002</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23">
        <f>+C174</f>
        <v>1476.9704226400002</v>
      </c>
      <c r="E193" s="92"/>
      <c r="F193" s="93">
        <f t="shared" ref="F193:F206" si="18">IF($C$208=0,"",IF(C193="[for completion]","",C193/$C$208))</f>
        <v>1</v>
      </c>
      <c r="G193" s="93"/>
      <c r="H193" s="64"/>
      <c r="L193" s="64"/>
      <c r="M193" s="64"/>
    </row>
    <row r="194" spans="1:13" x14ac:dyDescent="0.25">
      <c r="A194" s="66" t="s">
        <v>343</v>
      </c>
      <c r="B194" s="83" t="s">
        <v>344</v>
      </c>
      <c r="C194" s="223">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23">
        <f>+C193</f>
        <v>1476.9704226400002</v>
      </c>
      <c r="E207" s="95"/>
      <c r="F207" s="93"/>
      <c r="G207" s="95"/>
      <c r="H207" s="64"/>
      <c r="L207" s="64"/>
      <c r="M207" s="64"/>
    </row>
    <row r="208" spans="1:13" x14ac:dyDescent="0.25">
      <c r="A208" s="66" t="s">
        <v>369</v>
      </c>
      <c r="B208" s="101" t="s">
        <v>161</v>
      </c>
      <c r="C208" s="223">
        <f>SUM(C193:C206)</f>
        <v>1476.9704226400002</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23">
        <f>+C174</f>
        <v>1476.9704226400002</v>
      </c>
      <c r="E217" s="105"/>
      <c r="F217" s="93">
        <f>IF($C$38=0,"",IF(C217="[for completion]","",C217/$C$38))</f>
        <v>0.14853982058230294</v>
      </c>
      <c r="G217" s="93">
        <f>IF($C$39=0,"",IF(C217="[for completion]","",C217/$C$39))</f>
        <v>0.19825106344161075</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23">
        <f>SUM(C217:C219)</f>
        <v>1476.9704226400002</v>
      </c>
      <c r="E220" s="105"/>
      <c r="F220" s="104">
        <f>SUM(F217:F219)</f>
        <v>0.14853982058230294</v>
      </c>
      <c r="G220" s="104">
        <f>SUM(G217:G219)</f>
        <v>0.19825106344161075</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2013</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hidden="1" outlineLevel="1" x14ac:dyDescent="0.25">
      <c r="A313" s="66" t="s">
        <v>493</v>
      </c>
      <c r="B313" s="89"/>
      <c r="C313" s="113"/>
      <c r="H313" s="64"/>
      <c r="I313" s="89"/>
      <c r="J313" s="113"/>
    </row>
    <row r="314" spans="1:13" hidden="1" outlineLevel="1" x14ac:dyDescent="0.25">
      <c r="A314" s="66" t="s">
        <v>494</v>
      </c>
      <c r="B314" s="89"/>
      <c r="C314" s="113"/>
      <c r="H314" s="64"/>
      <c r="I314" s="89"/>
      <c r="J314" s="113"/>
    </row>
    <row r="315" spans="1:13" hidden="1" outlineLevel="1" x14ac:dyDescent="0.25">
      <c r="A315" s="66" t="s">
        <v>495</v>
      </c>
      <c r="B315" s="89"/>
      <c r="C315" s="113"/>
      <c r="H315" s="64"/>
      <c r="I315" s="89"/>
      <c r="J315" s="113"/>
    </row>
    <row r="316" spans="1:13" hidden="1" outlineLevel="1" x14ac:dyDescent="0.25">
      <c r="A316" s="66" t="s">
        <v>496</v>
      </c>
      <c r="B316" s="89"/>
      <c r="C316" s="113"/>
      <c r="H316" s="64"/>
      <c r="I316" s="89"/>
      <c r="J316" s="113"/>
    </row>
    <row r="317" spans="1:13" hidden="1" outlineLevel="1" x14ac:dyDescent="0.25">
      <c r="A317" s="66" t="s">
        <v>497</v>
      </c>
      <c r="B317" s="89"/>
      <c r="C317" s="113"/>
      <c r="H317" s="64"/>
      <c r="I317" s="89"/>
      <c r="J317" s="113"/>
    </row>
    <row r="318" spans="1:13" hidden="1" outlineLevel="1" x14ac:dyDescent="0.25">
      <c r="A318" s="66" t="s">
        <v>498</v>
      </c>
      <c r="B318" s="89"/>
      <c r="C318" s="113"/>
      <c r="H318" s="64"/>
      <c r="I318" s="89"/>
      <c r="J318" s="113"/>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153 F57:F100"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A294" zoomScale="60" zoomScaleNormal="60" workbookViewId="0">
      <selection activeCell="C260" sqref="C260"/>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8466.2920429400001</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8466.2920429400001</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94888</v>
      </c>
      <c r="D28" s="66">
        <v>0</v>
      </c>
      <c r="F28" s="92">
        <f>+C28</f>
        <v>94888</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 Insert Nat Trans Templ'!B109</f>
        <v>1.7649715071638024E-3</v>
      </c>
      <c r="D36" s="66">
        <v>0</v>
      </c>
      <c r="F36" s="124">
        <f>+C36</f>
        <v>1.7649715071638024E-3</v>
      </c>
    </row>
    <row r="37" spans="1:7" hidden="1" outlineLevel="1" x14ac:dyDescent="0.25">
      <c r="A37" s="66" t="s">
        <v>599</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2016</v>
      </c>
      <c r="C99" s="246">
        <v>5.7532278301948949E-4</v>
      </c>
      <c r="D99" s="104">
        <v>0</v>
      </c>
      <c r="F99" s="225">
        <f>+C99</f>
        <v>5.7532278301948949E-4</v>
      </c>
      <c r="G99" s="66"/>
    </row>
    <row r="100" spans="1:7" x14ac:dyDescent="0.25">
      <c r="A100" s="66" t="s">
        <v>692</v>
      </c>
      <c r="B100" s="83" t="s">
        <v>2017</v>
      </c>
      <c r="C100" s="246">
        <v>6.8019795097928347E-5</v>
      </c>
      <c r="D100" s="104">
        <v>0</v>
      </c>
      <c r="F100" s="225">
        <f t="shared" ref="F100:F118" si="1">+C100</f>
        <v>6.8019795097928347E-5</v>
      </c>
      <c r="G100" s="66"/>
    </row>
    <row r="101" spans="1:7" x14ac:dyDescent="0.25">
      <c r="A101" s="66" t="s">
        <v>693</v>
      </c>
      <c r="B101" s="83" t="s">
        <v>2018</v>
      </c>
      <c r="C101" s="246">
        <v>1.7239078602504371E-4</v>
      </c>
      <c r="D101" s="104">
        <v>0</v>
      </c>
      <c r="F101" s="225">
        <f t="shared" si="1"/>
        <v>1.7239078602504371E-4</v>
      </c>
      <c r="G101" s="66"/>
    </row>
    <row r="102" spans="1:7" x14ac:dyDescent="0.25">
      <c r="A102" s="66" t="s">
        <v>694</v>
      </c>
      <c r="B102" s="83" t="s">
        <v>2019</v>
      </c>
      <c r="C102" s="246">
        <v>7.8298693634457003E-2</v>
      </c>
      <c r="D102" s="104">
        <v>0</v>
      </c>
      <c r="F102" s="225">
        <f t="shared" si="1"/>
        <v>7.8298693634457003E-2</v>
      </c>
      <c r="G102" s="66"/>
    </row>
    <row r="103" spans="1:7" x14ac:dyDescent="0.25">
      <c r="A103" s="66" t="s">
        <v>695</v>
      </c>
      <c r="B103" s="83" t="s">
        <v>2020</v>
      </c>
      <c r="C103" s="246">
        <v>0.10009185814664268</v>
      </c>
      <c r="D103" s="104">
        <v>0</v>
      </c>
      <c r="F103" s="225">
        <f t="shared" si="1"/>
        <v>0.10009185814664268</v>
      </c>
      <c r="G103" s="66"/>
    </row>
    <row r="104" spans="1:7" x14ac:dyDescent="0.25">
      <c r="A104" s="66" t="s">
        <v>696</v>
      </c>
      <c r="B104" s="83" t="s">
        <v>2021</v>
      </c>
      <c r="C104" s="246">
        <v>6.9062883123383864E-2</v>
      </c>
      <c r="D104" s="104">
        <v>0</v>
      </c>
      <c r="F104" s="225">
        <f t="shared" si="1"/>
        <v>6.9062883123383864E-2</v>
      </c>
      <c r="G104" s="66"/>
    </row>
    <row r="105" spans="1:7" x14ac:dyDescent="0.25">
      <c r="A105" s="66" t="s">
        <v>697</v>
      </c>
      <c r="B105" s="83" t="s">
        <v>2022</v>
      </c>
      <c r="C105" s="246">
        <v>7.395606260265139E-2</v>
      </c>
      <c r="D105" s="104">
        <v>0</v>
      </c>
      <c r="F105" s="225">
        <f t="shared" si="1"/>
        <v>7.395606260265139E-2</v>
      </c>
      <c r="G105" s="66"/>
    </row>
    <row r="106" spans="1:7" x14ac:dyDescent="0.25">
      <c r="A106" s="66" t="s">
        <v>698</v>
      </c>
      <c r="B106" s="83" t="s">
        <v>2023</v>
      </c>
      <c r="C106" s="246">
        <v>8.4513717162245414E-2</v>
      </c>
      <c r="D106" s="104">
        <v>0</v>
      </c>
      <c r="F106" s="225">
        <f t="shared" si="1"/>
        <v>8.4513717162245414E-2</v>
      </c>
      <c r="G106" s="66"/>
    </row>
    <row r="107" spans="1:7" x14ac:dyDescent="0.25">
      <c r="A107" s="66" t="s">
        <v>699</v>
      </c>
      <c r="B107" s="83" t="s">
        <v>2024</v>
      </c>
      <c r="C107" s="246">
        <v>0.24345424884897363</v>
      </c>
      <c r="D107" s="104">
        <v>0</v>
      </c>
      <c r="F107" s="225">
        <f t="shared" si="1"/>
        <v>0.24345424884897363</v>
      </c>
      <c r="G107" s="66"/>
    </row>
    <row r="108" spans="1:7" x14ac:dyDescent="0.25">
      <c r="A108" s="66" t="s">
        <v>700</v>
      </c>
      <c r="B108" s="83" t="s">
        <v>2025</v>
      </c>
      <c r="C108" s="246">
        <v>2.6728438595347389E-4</v>
      </c>
      <c r="D108" s="104">
        <v>0</v>
      </c>
      <c r="F108" s="225">
        <f t="shared" si="1"/>
        <v>2.6728438595347389E-4</v>
      </c>
      <c r="G108" s="66"/>
    </row>
    <row r="109" spans="1:7" x14ac:dyDescent="0.25">
      <c r="A109" s="66" t="s">
        <v>701</v>
      </c>
      <c r="B109" s="83" t="s">
        <v>2026</v>
      </c>
      <c r="C109" s="246">
        <v>8.4420934970700872E-5</v>
      </c>
      <c r="D109" s="104">
        <v>0</v>
      </c>
      <c r="F109" s="225">
        <f t="shared" si="1"/>
        <v>8.4420934970700872E-5</v>
      </c>
      <c r="G109" s="66"/>
    </row>
    <row r="110" spans="1:7" x14ac:dyDescent="0.25">
      <c r="A110" s="66" t="s">
        <v>702</v>
      </c>
      <c r="B110" s="83" t="s">
        <v>2027</v>
      </c>
      <c r="C110" s="246">
        <v>0.11652572582736166</v>
      </c>
      <c r="D110" s="104">
        <v>0</v>
      </c>
      <c r="F110" s="225">
        <f t="shared" si="1"/>
        <v>0.11652572582736166</v>
      </c>
      <c r="G110" s="66"/>
    </row>
    <row r="111" spans="1:7" x14ac:dyDescent="0.25">
      <c r="A111" s="66" t="s">
        <v>703</v>
      </c>
      <c r="B111" s="83" t="s">
        <v>2028</v>
      </c>
      <c r="C111" s="246">
        <v>3.362442643794558E-4</v>
      </c>
      <c r="D111" s="104">
        <v>0</v>
      </c>
      <c r="F111" s="225">
        <f t="shared" si="1"/>
        <v>3.362442643794558E-4</v>
      </c>
      <c r="G111" s="66"/>
    </row>
    <row r="112" spans="1:7" x14ac:dyDescent="0.25">
      <c r="A112" s="66" t="s">
        <v>704</v>
      </c>
      <c r="B112" s="83" t="s">
        <v>2029</v>
      </c>
      <c r="C112" s="246">
        <v>8.4998229963031762E-4</v>
      </c>
      <c r="D112" s="104">
        <v>0</v>
      </c>
      <c r="F112" s="225">
        <f t="shared" si="1"/>
        <v>8.4998229963031762E-4</v>
      </c>
      <c r="G112" s="66"/>
    </row>
    <row r="113" spans="1:7" x14ac:dyDescent="0.25">
      <c r="A113" s="66" t="s">
        <v>705</v>
      </c>
      <c r="B113" s="83" t="s">
        <v>2030</v>
      </c>
      <c r="C113" s="246">
        <v>1.9647997630641015E-4</v>
      </c>
      <c r="D113" s="104">
        <v>0</v>
      </c>
      <c r="F113" s="225">
        <f t="shared" si="1"/>
        <v>1.9647997630641015E-4</v>
      </c>
      <c r="G113" s="66"/>
    </row>
    <row r="114" spans="1:7" x14ac:dyDescent="0.25">
      <c r="A114" s="66" t="s">
        <v>706</v>
      </c>
      <c r="B114" s="83" t="s">
        <v>2031</v>
      </c>
      <c r="C114" s="246">
        <v>8.9267620483305846E-2</v>
      </c>
      <c r="D114" s="104">
        <v>0</v>
      </c>
      <c r="F114" s="225">
        <f t="shared" si="1"/>
        <v>8.9267620483305846E-2</v>
      </c>
      <c r="G114" s="66"/>
    </row>
    <row r="115" spans="1:7" x14ac:dyDescent="0.25">
      <c r="A115" s="66" t="s">
        <v>707</v>
      </c>
      <c r="B115" s="83" t="s">
        <v>2032</v>
      </c>
      <c r="C115" s="246">
        <v>6.9174522805219324E-4</v>
      </c>
      <c r="D115" s="104">
        <v>0</v>
      </c>
      <c r="F115" s="225">
        <f t="shared" si="1"/>
        <v>6.9174522805219324E-4</v>
      </c>
      <c r="G115" s="66"/>
    </row>
    <row r="116" spans="1:7" x14ac:dyDescent="0.25">
      <c r="A116" s="66" t="s">
        <v>708</v>
      </c>
      <c r="B116" s="83" t="s">
        <v>2033</v>
      </c>
      <c r="C116" s="246">
        <v>4.861125424360898E-3</v>
      </c>
      <c r="D116" s="104">
        <v>0</v>
      </c>
      <c r="F116" s="225">
        <f t="shared" si="1"/>
        <v>4.861125424360898E-3</v>
      </c>
      <c r="G116" s="66"/>
    </row>
    <row r="117" spans="1:7" x14ac:dyDescent="0.25">
      <c r="A117" s="66" t="s">
        <v>709</v>
      </c>
      <c r="B117" s="83" t="s">
        <v>2034</v>
      </c>
      <c r="C117" s="246">
        <v>9.7283875611971617E-4</v>
      </c>
      <c r="D117" s="104">
        <v>0</v>
      </c>
      <c r="F117" s="225">
        <f t="shared" si="1"/>
        <v>9.7283875611971617E-4</v>
      </c>
      <c r="G117" s="66"/>
    </row>
    <row r="118" spans="1:7" x14ac:dyDescent="0.25">
      <c r="A118" s="66" t="s">
        <v>710</v>
      </c>
      <c r="B118" s="83" t="s">
        <v>2035</v>
      </c>
      <c r="C118" s="246">
        <v>0.13574577347333125</v>
      </c>
      <c r="D118" s="104">
        <v>0</v>
      </c>
      <c r="F118" s="225">
        <f t="shared" si="1"/>
        <v>0.13574577347333125</v>
      </c>
      <c r="G118" s="66"/>
    </row>
    <row r="119" spans="1:7" x14ac:dyDescent="0.25">
      <c r="A119" s="66" t="s">
        <v>711</v>
      </c>
      <c r="B119" s="83"/>
      <c r="C119" s="244"/>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24">
        <f>+('D. Insert Nat Trans Templ'!B169+'D. Insert Nat Trans Templ'!B170+'D. Insert Nat Trans Templ'!B171)/SUM('D. Insert Nat Trans Templ'!B168:B171)</f>
        <v>0.42807729212367834</v>
      </c>
      <c r="D131" s="66" t="s">
        <v>1428</v>
      </c>
      <c r="E131" s="64"/>
      <c r="F131" s="225">
        <f>+C131</f>
        <v>0.42807729212367834</v>
      </c>
    </row>
    <row r="132" spans="1:7" x14ac:dyDescent="0.25">
      <c r="A132" s="66" t="s">
        <v>725</v>
      </c>
      <c r="B132" s="66" t="s">
        <v>726</v>
      </c>
      <c r="C132" s="224">
        <f>+'D. Insert Nat Trans Templ'!B168/SUM('D. Insert Nat Trans Templ'!B168:B171)</f>
        <v>0.57192270787632171</v>
      </c>
      <c r="D132" s="66" t="s">
        <v>1428</v>
      </c>
      <c r="E132" s="64"/>
      <c r="F132" s="225">
        <f t="shared" ref="F132:F133" si="2">+C132</f>
        <v>0.57192270787632171</v>
      </c>
    </row>
    <row r="133" spans="1:7" x14ac:dyDescent="0.25">
      <c r="A133" s="66" t="s">
        <v>727</v>
      </c>
      <c r="B133" s="66" t="s">
        <v>159</v>
      </c>
      <c r="C133" s="224">
        <v>0</v>
      </c>
      <c r="D133" s="66" t="s">
        <v>1428</v>
      </c>
      <c r="E133" s="64"/>
      <c r="F133" s="225">
        <f t="shared" si="2"/>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224">
        <v>0</v>
      </c>
      <c r="D141" s="66" t="s">
        <v>1428</v>
      </c>
      <c r="E141" s="64"/>
      <c r="F141" s="224">
        <f>+C141</f>
        <v>0</v>
      </c>
    </row>
    <row r="142" spans="1:7" x14ac:dyDescent="0.25">
      <c r="A142" s="66" t="s">
        <v>737</v>
      </c>
      <c r="B142" s="66" t="s">
        <v>738</v>
      </c>
      <c r="C142" s="224">
        <v>1</v>
      </c>
      <c r="D142" s="66" t="s">
        <v>1428</v>
      </c>
      <c r="E142" s="64"/>
      <c r="F142" s="224">
        <f t="shared" ref="F142:F143" si="3">+C142</f>
        <v>1</v>
      </c>
    </row>
    <row r="143" spans="1:7" x14ac:dyDescent="0.25">
      <c r="A143" s="66" t="s">
        <v>739</v>
      </c>
      <c r="B143" s="66" t="s">
        <v>159</v>
      </c>
      <c r="C143" s="224">
        <v>0</v>
      </c>
      <c r="D143" s="66" t="s">
        <v>1428</v>
      </c>
      <c r="E143" s="64"/>
      <c r="F143" s="224">
        <f t="shared" si="3"/>
        <v>0</v>
      </c>
    </row>
    <row r="144" spans="1:7" hidden="1" outlineLevel="1" x14ac:dyDescent="0.25">
      <c r="A144" s="66" t="s">
        <v>740</v>
      </c>
      <c r="C144" s="224"/>
      <c r="E144" s="64"/>
      <c r="F144" s="224"/>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224">
        <f>+'D. Insert Nat Trans Templ'!B162/SUM('D. Insert Nat Trans Templ'!$B$162:B166)</f>
        <v>0.10374878661046034</v>
      </c>
      <c r="D151" s="66" t="s">
        <v>1428</v>
      </c>
      <c r="E151" s="64"/>
      <c r="F151" s="224">
        <f t="shared" ref="F151:F155" si="4">+C151</f>
        <v>0.10374878661046034</v>
      </c>
    </row>
    <row r="152" spans="1:7" x14ac:dyDescent="0.25">
      <c r="A152" s="66" t="s">
        <v>749</v>
      </c>
      <c r="B152" s="62" t="s">
        <v>750</v>
      </c>
      <c r="C152" s="224">
        <f>+'D. Insert Nat Trans Templ'!B163/SUM('D. Insert Nat Trans Templ'!$B$162:B166)</f>
        <v>0.21270852994329903</v>
      </c>
      <c r="D152" s="66" t="s">
        <v>1428</v>
      </c>
      <c r="E152" s="64"/>
      <c r="F152" s="224">
        <f t="shared" si="4"/>
        <v>0.21270852994329903</v>
      </c>
    </row>
    <row r="153" spans="1:7" x14ac:dyDescent="0.25">
      <c r="A153" s="66" t="s">
        <v>751</v>
      </c>
      <c r="B153" s="62" t="s">
        <v>752</v>
      </c>
      <c r="C153" s="224">
        <f>+'D. Insert Nat Trans Templ'!B164/SUM('D. Insert Nat Trans Templ'!$B$162:B166)</f>
        <v>0.17385754145522792</v>
      </c>
      <c r="D153" s="66" t="s">
        <v>1428</v>
      </c>
      <c r="F153" s="224">
        <f t="shared" si="4"/>
        <v>0.17385754145522792</v>
      </c>
    </row>
    <row r="154" spans="1:7" x14ac:dyDescent="0.25">
      <c r="A154" s="66" t="s">
        <v>753</v>
      </c>
      <c r="B154" s="62" t="s">
        <v>754</v>
      </c>
      <c r="C154" s="224">
        <f>+'D. Insert Nat Trans Templ'!B165/SUM('D. Insert Nat Trans Templ'!$B$162:B166)</f>
        <v>0.19574034181352132</v>
      </c>
      <c r="D154" s="66" t="s">
        <v>1428</v>
      </c>
      <c r="F154" s="224">
        <f t="shared" si="4"/>
        <v>0.19574034181352132</v>
      </c>
    </row>
    <row r="155" spans="1:7" x14ac:dyDescent="0.25">
      <c r="A155" s="66" t="s">
        <v>755</v>
      </c>
      <c r="B155" s="62" t="s">
        <v>756</v>
      </c>
      <c r="C155" s="224">
        <f>+'D. Insert Nat Trans Templ'!B166/SUM('D. Insert Nat Trans Templ'!$B$162:B166)</f>
        <v>0.31394480017749143</v>
      </c>
      <c r="D155" s="66" t="s">
        <v>1428</v>
      </c>
      <c r="F155" s="224">
        <f t="shared" si="4"/>
        <v>0.31394480017749143</v>
      </c>
    </row>
    <row r="156" spans="1:7" hidden="1" outlineLevel="1" x14ac:dyDescent="0.25">
      <c r="A156" s="66" t="s">
        <v>757</v>
      </c>
      <c r="B156" s="81"/>
    </row>
    <row r="157" spans="1:7" hidden="1" outlineLevel="1" x14ac:dyDescent="0.25">
      <c r="A157" s="66" t="s">
        <v>758</v>
      </c>
      <c r="B157" s="81"/>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224">
        <f>+('D. Insert Nat Trans Templ'!B174+'D. Insert Nat Trans Templ'!B175)/SUM('D. Insert Nat Trans Templ'!B173:B175)</f>
        <v>2.8393307612209852E-2</v>
      </c>
      <c r="D161" s="66" t="s">
        <v>1428</v>
      </c>
      <c r="E161" s="64"/>
      <c r="F161" s="225">
        <f>+C161</f>
        <v>2.8393307612209852E-2</v>
      </c>
    </row>
    <row r="162" spans="1:7" hidden="1" outlineLevel="1" x14ac:dyDescent="0.25">
      <c r="A162" s="66" t="s">
        <v>764</v>
      </c>
      <c r="B162" s="148"/>
      <c r="E162" s="64"/>
    </row>
    <row r="163" spans="1:7" hidden="1" outlineLevel="1" x14ac:dyDescent="0.25">
      <c r="A163" s="66" t="s">
        <v>765</v>
      </c>
      <c r="B163" s="148"/>
      <c r="E163" s="64"/>
    </row>
    <row r="164" spans="1:7" hidden="1" outlineLevel="1" x14ac:dyDescent="0.25">
      <c r="A164" s="66" t="s">
        <v>766</v>
      </c>
      <c r="B164" s="148"/>
      <c r="E164" s="64"/>
    </row>
    <row r="165" spans="1:7" hidden="1" outlineLevel="1" x14ac:dyDescent="0.25">
      <c r="A165" s="66" t="s">
        <v>767</v>
      </c>
      <c r="B165" s="148"/>
      <c r="E165" s="64"/>
    </row>
    <row r="166" spans="1:7" ht="18.75" collapsed="1"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220">
        <v>89224.054073644715</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1885</v>
      </c>
      <c r="C171" s="220">
        <v>9.5562510999999954</v>
      </c>
      <c r="D171" s="223">
        <v>1604</v>
      </c>
      <c r="E171" s="80"/>
      <c r="F171" s="93">
        <f t="shared" ref="F171:F194" si="5">IF($C$195=0,"",IF(C171="[for completion]","",C171/$C$195))</f>
        <v>1.1287410180905472E-3</v>
      </c>
      <c r="G171" s="93">
        <f t="shared" ref="G171:G194" si="6">IF($D$195=0,"",IF(D171="[for completion]","",D171/$D$195))</f>
        <v>1.6904139617232947E-2</v>
      </c>
    </row>
    <row r="172" spans="1:7" x14ac:dyDescent="0.25">
      <c r="A172" s="66" t="s">
        <v>776</v>
      </c>
      <c r="B172" s="83" t="s">
        <v>1886</v>
      </c>
      <c r="C172" s="220">
        <v>85.550780190000125</v>
      </c>
      <c r="D172" s="223">
        <v>4678</v>
      </c>
      <c r="E172" s="80"/>
      <c r="F172" s="93">
        <f t="shared" si="5"/>
        <v>1.0104869966225711E-2</v>
      </c>
      <c r="G172" s="93">
        <f t="shared" si="6"/>
        <v>4.930022763679285E-2</v>
      </c>
    </row>
    <row r="173" spans="1:7" x14ac:dyDescent="0.25">
      <c r="A173" s="66" t="s">
        <v>777</v>
      </c>
      <c r="B173" s="83" t="s">
        <v>1887</v>
      </c>
      <c r="C173" s="220">
        <v>591.56217159999983</v>
      </c>
      <c r="D173" s="223">
        <v>15265</v>
      </c>
      <c r="E173" s="80"/>
      <c r="F173" s="93">
        <f t="shared" si="5"/>
        <v>6.9872639474243117E-2</v>
      </c>
      <c r="G173" s="93">
        <f t="shared" si="6"/>
        <v>0.16087387235477615</v>
      </c>
    </row>
    <row r="174" spans="1:7" x14ac:dyDescent="0.25">
      <c r="A174" s="66" t="s">
        <v>778</v>
      </c>
      <c r="B174" s="83" t="s">
        <v>1888</v>
      </c>
      <c r="C174" s="220">
        <v>1254.0926576000004</v>
      </c>
      <c r="D174" s="223">
        <v>19974</v>
      </c>
      <c r="E174" s="80"/>
      <c r="F174" s="93">
        <f t="shared" si="5"/>
        <v>0.14812773422407299</v>
      </c>
      <c r="G174" s="93">
        <f t="shared" si="6"/>
        <v>0.21050080094427115</v>
      </c>
    </row>
    <row r="175" spans="1:7" x14ac:dyDescent="0.25">
      <c r="A175" s="66" t="s">
        <v>779</v>
      </c>
      <c r="B175" s="83" t="s">
        <v>1889</v>
      </c>
      <c r="C175" s="220">
        <v>1791.8622841999993</v>
      </c>
      <c r="D175" s="223">
        <v>20511</v>
      </c>
      <c r="E175" s="80"/>
      <c r="F175" s="93">
        <f t="shared" si="5"/>
        <v>0.21164664236857086</v>
      </c>
      <c r="G175" s="93">
        <f t="shared" si="6"/>
        <v>0.21616010454430487</v>
      </c>
    </row>
    <row r="176" spans="1:7" x14ac:dyDescent="0.25">
      <c r="A176" s="66" t="s">
        <v>780</v>
      </c>
      <c r="B176" s="83" t="s">
        <v>1890</v>
      </c>
      <c r="C176" s="220">
        <v>2832.4482092799994</v>
      </c>
      <c r="D176" s="223">
        <v>23471</v>
      </c>
      <c r="E176" s="80"/>
      <c r="F176" s="93">
        <f t="shared" si="5"/>
        <v>0.3345559301420466</v>
      </c>
      <c r="G176" s="93">
        <f t="shared" si="6"/>
        <v>0.24735477615715371</v>
      </c>
    </row>
    <row r="177" spans="1:7" x14ac:dyDescent="0.25">
      <c r="A177" s="66" t="s">
        <v>781</v>
      </c>
      <c r="B177" s="83" t="s">
        <v>1891</v>
      </c>
      <c r="C177" s="220">
        <v>1092.9021863100018</v>
      </c>
      <c r="D177" s="223">
        <v>6442</v>
      </c>
      <c r="E177" s="80"/>
      <c r="F177" s="93">
        <f t="shared" si="5"/>
        <v>0.12908864716300067</v>
      </c>
      <c r="G177" s="93">
        <f t="shared" si="6"/>
        <v>6.7890565719585197E-2</v>
      </c>
    </row>
    <row r="178" spans="1:7" x14ac:dyDescent="0.25">
      <c r="A178" s="66" t="s">
        <v>782</v>
      </c>
      <c r="B178" s="83" t="s">
        <v>1892</v>
      </c>
      <c r="C178" s="220">
        <v>544.48534063999909</v>
      </c>
      <c r="D178" s="223">
        <v>2330</v>
      </c>
      <c r="E178" s="80"/>
      <c r="F178" s="93">
        <f t="shared" si="5"/>
        <v>6.4312137814102791E-2</v>
      </c>
      <c r="G178" s="93">
        <f t="shared" si="6"/>
        <v>2.4555265154708711E-2</v>
      </c>
    </row>
    <row r="179" spans="1:7" x14ac:dyDescent="0.25">
      <c r="A179" s="66" t="s">
        <v>783</v>
      </c>
      <c r="B179" s="83" t="s">
        <v>1893</v>
      </c>
      <c r="C179" s="220">
        <v>263.83216202000011</v>
      </c>
      <c r="D179" s="223">
        <v>613</v>
      </c>
      <c r="E179" s="80"/>
      <c r="F179" s="93">
        <f t="shared" si="5"/>
        <v>3.1162657829646744E-2</v>
      </c>
      <c r="G179" s="93">
        <f t="shared" si="6"/>
        <v>6.460247871174437E-3</v>
      </c>
    </row>
    <row r="180" spans="1:7" hidden="1" outlineLevel="1" x14ac:dyDescent="0.25">
      <c r="A180" s="66" t="s">
        <v>784</v>
      </c>
      <c r="B180" s="83" t="s">
        <v>691</v>
      </c>
      <c r="C180" s="220" t="s">
        <v>95</v>
      </c>
      <c r="D180" s="223" t="s">
        <v>95</v>
      </c>
      <c r="E180" s="83"/>
      <c r="F180" s="93" t="str">
        <f t="shared" si="5"/>
        <v/>
      </c>
      <c r="G180" s="93" t="str">
        <f t="shared" si="6"/>
        <v/>
      </c>
    </row>
    <row r="181" spans="1:7" hidden="1" outlineLevel="1" x14ac:dyDescent="0.25">
      <c r="A181" s="66" t="s">
        <v>785</v>
      </c>
      <c r="B181" s="83" t="s">
        <v>691</v>
      </c>
      <c r="C181" s="220" t="s">
        <v>95</v>
      </c>
      <c r="D181" s="223" t="s">
        <v>95</v>
      </c>
      <c r="E181" s="83"/>
      <c r="F181" s="93" t="str">
        <f t="shared" si="5"/>
        <v/>
      </c>
      <c r="G181" s="93" t="str">
        <f t="shared" si="6"/>
        <v/>
      </c>
    </row>
    <row r="182" spans="1:7" hidden="1" outlineLevel="1" x14ac:dyDescent="0.25">
      <c r="A182" s="66" t="s">
        <v>786</v>
      </c>
      <c r="B182" s="83" t="s">
        <v>691</v>
      </c>
      <c r="C182" s="220" t="s">
        <v>95</v>
      </c>
      <c r="D182" s="223" t="s">
        <v>95</v>
      </c>
      <c r="E182" s="83"/>
      <c r="F182" s="93" t="str">
        <f t="shared" si="5"/>
        <v/>
      </c>
      <c r="G182" s="93" t="str">
        <f t="shared" si="6"/>
        <v/>
      </c>
    </row>
    <row r="183" spans="1:7" hidden="1" outlineLevel="1" x14ac:dyDescent="0.25">
      <c r="A183" s="66" t="s">
        <v>787</v>
      </c>
      <c r="B183" s="83" t="s">
        <v>691</v>
      </c>
      <c r="C183" s="220" t="s">
        <v>95</v>
      </c>
      <c r="D183" s="223" t="s">
        <v>95</v>
      </c>
      <c r="E183" s="83"/>
      <c r="F183" s="93" t="str">
        <f t="shared" si="5"/>
        <v/>
      </c>
      <c r="G183" s="93" t="str">
        <f t="shared" si="6"/>
        <v/>
      </c>
    </row>
    <row r="184" spans="1:7" hidden="1" outlineLevel="1" x14ac:dyDescent="0.25">
      <c r="A184" s="66" t="s">
        <v>788</v>
      </c>
      <c r="B184" s="83" t="s">
        <v>691</v>
      </c>
      <c r="C184" s="220" t="s">
        <v>95</v>
      </c>
      <c r="D184" s="223" t="s">
        <v>95</v>
      </c>
      <c r="E184" s="83"/>
      <c r="F184" s="93" t="str">
        <f t="shared" si="5"/>
        <v/>
      </c>
      <c r="G184" s="93" t="str">
        <f t="shared" si="6"/>
        <v/>
      </c>
    </row>
    <row r="185" spans="1:7" hidden="1" outlineLevel="1" x14ac:dyDescent="0.25">
      <c r="A185" s="66" t="s">
        <v>789</v>
      </c>
      <c r="B185" s="83" t="s">
        <v>691</v>
      </c>
      <c r="C185" s="220" t="s">
        <v>95</v>
      </c>
      <c r="D185" s="223" t="s">
        <v>95</v>
      </c>
      <c r="E185" s="83"/>
      <c r="F185" s="93" t="str">
        <f t="shared" si="5"/>
        <v/>
      </c>
      <c r="G185" s="93" t="str">
        <f t="shared" si="6"/>
        <v/>
      </c>
    </row>
    <row r="186" spans="1:7" hidden="1" outlineLevel="1" x14ac:dyDescent="0.25">
      <c r="A186" s="66" t="s">
        <v>790</v>
      </c>
      <c r="B186" s="83" t="s">
        <v>691</v>
      </c>
      <c r="C186" s="220" t="s">
        <v>95</v>
      </c>
      <c r="D186" s="223" t="s">
        <v>95</v>
      </c>
      <c r="F186" s="93" t="str">
        <f t="shared" si="5"/>
        <v/>
      </c>
      <c r="G186" s="93" t="str">
        <f t="shared" si="6"/>
        <v/>
      </c>
    </row>
    <row r="187" spans="1:7" hidden="1" outlineLevel="1" x14ac:dyDescent="0.25">
      <c r="A187" s="66" t="s">
        <v>791</v>
      </c>
      <c r="B187" s="83" t="s">
        <v>691</v>
      </c>
      <c r="C187" s="220" t="s">
        <v>95</v>
      </c>
      <c r="D187" s="223" t="s">
        <v>95</v>
      </c>
      <c r="E187" s="104"/>
      <c r="F187" s="93" t="str">
        <f t="shared" si="5"/>
        <v/>
      </c>
      <c r="G187" s="93" t="str">
        <f t="shared" si="6"/>
        <v/>
      </c>
    </row>
    <row r="188" spans="1:7" hidden="1" outlineLevel="1" x14ac:dyDescent="0.25">
      <c r="A188" s="66" t="s">
        <v>792</v>
      </c>
      <c r="B188" s="83" t="s">
        <v>691</v>
      </c>
      <c r="C188" s="220" t="s">
        <v>95</v>
      </c>
      <c r="D188" s="223" t="s">
        <v>95</v>
      </c>
      <c r="E188" s="104"/>
      <c r="F188" s="93" t="str">
        <f t="shared" si="5"/>
        <v/>
      </c>
      <c r="G188" s="93" t="str">
        <f t="shared" si="6"/>
        <v/>
      </c>
    </row>
    <row r="189" spans="1:7" hidden="1" outlineLevel="1" x14ac:dyDescent="0.25">
      <c r="A189" s="66" t="s">
        <v>793</v>
      </c>
      <c r="B189" s="83" t="s">
        <v>691</v>
      </c>
      <c r="C189" s="220" t="s">
        <v>95</v>
      </c>
      <c r="D189" s="223" t="s">
        <v>95</v>
      </c>
      <c r="E189" s="104"/>
      <c r="F189" s="93" t="str">
        <f t="shared" si="5"/>
        <v/>
      </c>
      <c r="G189" s="93" t="str">
        <f t="shared" si="6"/>
        <v/>
      </c>
    </row>
    <row r="190" spans="1:7" hidden="1" outlineLevel="1" x14ac:dyDescent="0.25">
      <c r="A190" s="66" t="s">
        <v>794</v>
      </c>
      <c r="B190" s="83" t="s">
        <v>691</v>
      </c>
      <c r="C190" s="220" t="s">
        <v>95</v>
      </c>
      <c r="D190" s="223" t="s">
        <v>95</v>
      </c>
      <c r="E190" s="104"/>
      <c r="F190" s="93" t="str">
        <f t="shared" si="5"/>
        <v/>
      </c>
      <c r="G190" s="93" t="str">
        <f t="shared" si="6"/>
        <v/>
      </c>
    </row>
    <row r="191" spans="1:7" hidden="1" outlineLevel="1" x14ac:dyDescent="0.25">
      <c r="A191" s="66" t="s">
        <v>795</v>
      </c>
      <c r="B191" s="83" t="s">
        <v>691</v>
      </c>
      <c r="C191" s="220" t="s">
        <v>95</v>
      </c>
      <c r="D191" s="223" t="s">
        <v>95</v>
      </c>
      <c r="E191" s="104"/>
      <c r="F191" s="93" t="str">
        <f t="shared" si="5"/>
        <v/>
      </c>
      <c r="G191" s="93" t="str">
        <f t="shared" si="6"/>
        <v/>
      </c>
    </row>
    <row r="192" spans="1:7" hidden="1" outlineLevel="1" x14ac:dyDescent="0.25">
      <c r="A192" s="66" t="s">
        <v>796</v>
      </c>
      <c r="B192" s="83" t="s">
        <v>691</v>
      </c>
      <c r="C192" s="220" t="s">
        <v>95</v>
      </c>
      <c r="D192" s="223" t="s">
        <v>95</v>
      </c>
      <c r="E192" s="104"/>
      <c r="F192" s="93" t="str">
        <f t="shared" si="5"/>
        <v/>
      </c>
      <c r="G192" s="93" t="str">
        <f t="shared" si="6"/>
        <v/>
      </c>
    </row>
    <row r="193" spans="1:7" hidden="1" outlineLevel="1" x14ac:dyDescent="0.25">
      <c r="A193" s="66" t="s">
        <v>797</v>
      </c>
      <c r="B193" s="83" t="s">
        <v>691</v>
      </c>
      <c r="C193" s="220" t="s">
        <v>95</v>
      </c>
      <c r="D193" s="223" t="s">
        <v>95</v>
      </c>
      <c r="E193" s="104"/>
      <c r="F193" s="93" t="str">
        <f t="shared" si="5"/>
        <v/>
      </c>
      <c r="G193" s="93" t="str">
        <f t="shared" si="6"/>
        <v/>
      </c>
    </row>
    <row r="194" spans="1:7" hidden="1" outlineLevel="1" x14ac:dyDescent="0.25">
      <c r="A194" s="66" t="s">
        <v>798</v>
      </c>
      <c r="B194" s="83" t="s">
        <v>691</v>
      </c>
      <c r="C194" s="220" t="s">
        <v>95</v>
      </c>
      <c r="D194" s="223" t="s">
        <v>95</v>
      </c>
      <c r="E194" s="104"/>
      <c r="F194" s="93" t="str">
        <f t="shared" si="5"/>
        <v/>
      </c>
      <c r="G194" s="93" t="str">
        <f t="shared" si="6"/>
        <v/>
      </c>
    </row>
    <row r="195" spans="1:7" collapsed="1" x14ac:dyDescent="0.25">
      <c r="A195" s="66" t="s">
        <v>799</v>
      </c>
      <c r="B195" s="94" t="s">
        <v>161</v>
      </c>
      <c r="C195" s="220">
        <f>SUM(C171:C194)</f>
        <v>8466.2920429400001</v>
      </c>
      <c r="D195" s="223">
        <f>SUM(D171:D194)</f>
        <v>94888</v>
      </c>
      <c r="E195" s="104"/>
      <c r="F195" s="95">
        <f>SUM(F171:F194)</f>
        <v>1</v>
      </c>
      <c r="G195" s="95">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 Insert Nat Trans Templ'!B76</f>
        <v>0.55973665634031722</v>
      </c>
      <c r="G197" s="66"/>
    </row>
    <row r="198" spans="1:7" x14ac:dyDescent="0.25">
      <c r="G198" s="66"/>
    </row>
    <row r="199" spans="1:7" x14ac:dyDescent="0.25">
      <c r="B199" s="83" t="s">
        <v>803</v>
      </c>
      <c r="G199" s="66"/>
    </row>
    <row r="200" spans="1:7" x14ac:dyDescent="0.25">
      <c r="A200" s="66" t="s">
        <v>804</v>
      </c>
      <c r="B200" s="66" t="s">
        <v>805</v>
      </c>
      <c r="C200" s="220">
        <v>1772.5195205500074</v>
      </c>
      <c r="D200" s="223">
        <v>31265</v>
      </c>
      <c r="F200" s="93">
        <f t="shared" ref="F200:F214" si="7">IF($C$208=0,"",IF(C200="[for completion]","",C200/$C$208))</f>
        <v>0.20936196289473674</v>
      </c>
      <c r="G200" s="93">
        <f t="shared" ref="G200:G214" si="8">IF($D$208=0,"",IF(D200="[for completion]","",D200/$D$208))</f>
        <v>0.32949371891071577</v>
      </c>
    </row>
    <row r="201" spans="1:7" x14ac:dyDescent="0.25">
      <c r="A201" s="66" t="s">
        <v>806</v>
      </c>
      <c r="B201" s="66" t="s">
        <v>807</v>
      </c>
      <c r="C201" s="220">
        <v>1122.6698667399978</v>
      </c>
      <c r="D201" s="223">
        <v>12220</v>
      </c>
      <c r="F201" s="93">
        <f t="shared" si="7"/>
        <v>0.13260467050344524</v>
      </c>
      <c r="G201" s="93">
        <f t="shared" si="8"/>
        <v>0.1287834078070989</v>
      </c>
    </row>
    <row r="202" spans="1:7" x14ac:dyDescent="0.25">
      <c r="A202" s="66" t="s">
        <v>808</v>
      </c>
      <c r="B202" s="66" t="s">
        <v>809</v>
      </c>
      <c r="C202" s="220">
        <v>1329.0213653400033</v>
      </c>
      <c r="D202" s="223">
        <v>13397</v>
      </c>
      <c r="F202" s="93">
        <f t="shared" si="7"/>
        <v>0.15697797319055032</v>
      </c>
      <c r="G202" s="93">
        <f t="shared" si="8"/>
        <v>0.14118750526937021</v>
      </c>
    </row>
    <row r="203" spans="1:7" x14ac:dyDescent="0.25">
      <c r="A203" s="66" t="s">
        <v>810</v>
      </c>
      <c r="B203" s="66" t="s">
        <v>811</v>
      </c>
      <c r="C203" s="220">
        <v>2039.0046597399967</v>
      </c>
      <c r="D203" s="223">
        <v>19243</v>
      </c>
      <c r="F203" s="93">
        <f t="shared" si="7"/>
        <v>0.24083797834972098</v>
      </c>
      <c r="G203" s="93">
        <f t="shared" si="8"/>
        <v>0.20279698170474664</v>
      </c>
    </row>
    <row r="204" spans="1:7" x14ac:dyDescent="0.25">
      <c r="A204" s="66" t="s">
        <v>812</v>
      </c>
      <c r="B204" s="66" t="s">
        <v>813</v>
      </c>
      <c r="C204" s="220">
        <v>2141.8505004899871</v>
      </c>
      <c r="D204" s="223">
        <v>18419</v>
      </c>
      <c r="F204" s="93">
        <f t="shared" si="7"/>
        <v>0.25298566239231829</v>
      </c>
      <c r="G204" s="93">
        <f t="shared" si="8"/>
        <v>0.19411305960711575</v>
      </c>
    </row>
    <row r="205" spans="1:7" x14ac:dyDescent="0.25">
      <c r="A205" s="66" t="s">
        <v>814</v>
      </c>
      <c r="B205" s="66" t="s">
        <v>815</v>
      </c>
      <c r="C205" s="220">
        <v>18.270404410000005</v>
      </c>
      <c r="D205" s="223">
        <v>115</v>
      </c>
      <c r="F205" s="93">
        <f t="shared" si="7"/>
        <v>2.1580172662760467E-3</v>
      </c>
      <c r="G205" s="93">
        <f t="shared" si="8"/>
        <v>1.2119551471208162E-3</v>
      </c>
    </row>
    <row r="206" spans="1:7" x14ac:dyDescent="0.25">
      <c r="A206" s="66" t="s">
        <v>816</v>
      </c>
      <c r="B206" s="66" t="s">
        <v>817</v>
      </c>
      <c r="C206" s="220">
        <v>11.870200449999999</v>
      </c>
      <c r="D206" s="223">
        <v>59</v>
      </c>
      <c r="F206" s="93">
        <f t="shared" si="7"/>
        <v>1.4020542156821195E-3</v>
      </c>
      <c r="G206" s="93">
        <f t="shared" si="8"/>
        <v>6.2178568417502742E-4</v>
      </c>
    </row>
    <row r="207" spans="1:7" x14ac:dyDescent="0.25">
      <c r="A207" s="66" t="s">
        <v>818</v>
      </c>
      <c r="B207" s="66" t="s">
        <v>819</v>
      </c>
      <c r="C207" s="220">
        <v>31.085525220000001</v>
      </c>
      <c r="D207" s="223">
        <v>170</v>
      </c>
      <c r="F207" s="93">
        <f t="shared" si="7"/>
        <v>3.6716811872704183E-3</v>
      </c>
      <c r="G207" s="93">
        <f t="shared" si="8"/>
        <v>1.7915858696568585E-3</v>
      </c>
    </row>
    <row r="208" spans="1:7" x14ac:dyDescent="0.25">
      <c r="A208" s="66" t="s">
        <v>820</v>
      </c>
      <c r="B208" s="94" t="s">
        <v>161</v>
      </c>
      <c r="C208" s="220">
        <f>SUM(C200:C207)</f>
        <v>8466.292042939991</v>
      </c>
      <c r="D208" s="223">
        <f>SUM(D200:D207)</f>
        <v>94888</v>
      </c>
      <c r="F208" s="104">
        <f>SUM(F200:F207)</f>
        <v>1</v>
      </c>
      <c r="G208" s="104">
        <f>SUM(G200:G207)</f>
        <v>1</v>
      </c>
    </row>
    <row r="209" spans="1:7" hidden="1" outlineLevel="1" x14ac:dyDescent="0.25">
      <c r="A209" s="66" t="s">
        <v>821</v>
      </c>
      <c r="B209" s="96" t="s">
        <v>822</v>
      </c>
      <c r="F209" s="93">
        <f t="shared" si="7"/>
        <v>0</v>
      </c>
      <c r="G209" s="93">
        <f t="shared" si="8"/>
        <v>0</v>
      </c>
    </row>
    <row r="210" spans="1:7" hidden="1" outlineLevel="1" x14ac:dyDescent="0.25">
      <c r="A210" s="66" t="s">
        <v>823</v>
      </c>
      <c r="B210" s="96" t="s">
        <v>824</v>
      </c>
      <c r="F210" s="93">
        <f t="shared" si="7"/>
        <v>0</v>
      </c>
      <c r="G210" s="93">
        <f t="shared" si="8"/>
        <v>0</v>
      </c>
    </row>
    <row r="211" spans="1:7" hidden="1" outlineLevel="1" x14ac:dyDescent="0.25">
      <c r="A211" s="66" t="s">
        <v>825</v>
      </c>
      <c r="B211" s="96" t="s">
        <v>826</v>
      </c>
      <c r="F211" s="93">
        <f t="shared" si="7"/>
        <v>0</v>
      </c>
      <c r="G211" s="93">
        <f t="shared" si="8"/>
        <v>0</v>
      </c>
    </row>
    <row r="212" spans="1:7" hidden="1" outlineLevel="1" x14ac:dyDescent="0.25">
      <c r="A212" s="66" t="s">
        <v>827</v>
      </c>
      <c r="B212" s="96" t="s">
        <v>828</v>
      </c>
      <c r="F212" s="93">
        <f t="shared" si="7"/>
        <v>0</v>
      </c>
      <c r="G212" s="93">
        <f t="shared" si="8"/>
        <v>0</v>
      </c>
    </row>
    <row r="213" spans="1:7" hidden="1" outlineLevel="1" x14ac:dyDescent="0.25">
      <c r="A213" s="66" t="s">
        <v>829</v>
      </c>
      <c r="B213" s="96" t="s">
        <v>830</v>
      </c>
      <c r="F213" s="93">
        <f t="shared" si="7"/>
        <v>0</v>
      </c>
      <c r="G213" s="93">
        <f t="shared" si="8"/>
        <v>0</v>
      </c>
    </row>
    <row r="214" spans="1:7" hidden="1" outlineLevel="1" x14ac:dyDescent="0.25">
      <c r="A214" s="66" t="s">
        <v>831</v>
      </c>
      <c r="B214" s="96" t="s">
        <v>832</v>
      </c>
      <c r="F214" s="93">
        <f t="shared" si="7"/>
        <v>0</v>
      </c>
      <c r="G214" s="93">
        <f t="shared" si="8"/>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 Insert Nat Trans Templ'!B77</f>
        <v>0.57218358798939783</v>
      </c>
      <c r="G219" s="66"/>
    </row>
    <row r="220" spans="1:7" x14ac:dyDescent="0.25">
      <c r="G220" s="66"/>
    </row>
    <row r="221" spans="1:7" x14ac:dyDescent="0.25">
      <c r="B221" s="83" t="s">
        <v>803</v>
      </c>
      <c r="G221" s="66"/>
    </row>
    <row r="222" spans="1:7" x14ac:dyDescent="0.25">
      <c r="A222" s="66" t="s">
        <v>838</v>
      </c>
      <c r="B222" s="66" t="s">
        <v>805</v>
      </c>
      <c r="C222" s="220">
        <v>1988.9266803900066</v>
      </c>
      <c r="D222" s="223">
        <v>34946</v>
      </c>
      <c r="F222" s="93">
        <f>IF($C$230=0,"",IF(C222="[Mark as ND1 if not relevant]","",C222/$C$230))</f>
        <v>0.23492299465957625</v>
      </c>
      <c r="G222" s="93">
        <f>IF($D$230=0,"",IF(D222="[Mark as ND1 if not relevant]","",D222/$D$230))</f>
        <v>0.36828682235899163</v>
      </c>
    </row>
    <row r="223" spans="1:7" x14ac:dyDescent="0.25">
      <c r="A223" s="66" t="s">
        <v>839</v>
      </c>
      <c r="B223" s="66" t="s">
        <v>807</v>
      </c>
      <c r="C223" s="220">
        <v>1218.4161471499974</v>
      </c>
      <c r="D223" s="223">
        <v>13508</v>
      </c>
      <c r="F223" s="93">
        <f t="shared" ref="F223:F229" si="9">IF($C$230=0,"",IF(C223="[Mark as ND1 if not relevant]","",C223/$C$230))</f>
        <v>0.14391378669319926</v>
      </c>
      <c r="G223" s="93">
        <f t="shared" ref="G223:G229" si="10">IF($D$230=0,"",IF(D223="[Mark as ND1 if not relevant]","",D223/$D$230))</f>
        <v>0.14235730545485203</v>
      </c>
    </row>
    <row r="224" spans="1:7" x14ac:dyDescent="0.25">
      <c r="A224" s="66" t="s">
        <v>840</v>
      </c>
      <c r="B224" s="66" t="s">
        <v>809</v>
      </c>
      <c r="C224" s="220">
        <v>1353.7309242900019</v>
      </c>
      <c r="D224" s="223">
        <v>13350</v>
      </c>
      <c r="F224" s="93">
        <f t="shared" si="9"/>
        <v>0.15989655417318985</v>
      </c>
      <c r="G224" s="93">
        <f t="shared" si="10"/>
        <v>0.14069218447011214</v>
      </c>
    </row>
    <row r="225" spans="1:7" x14ac:dyDescent="0.25">
      <c r="A225" s="66" t="s">
        <v>841</v>
      </c>
      <c r="B225" s="66" t="s">
        <v>811</v>
      </c>
      <c r="C225" s="220">
        <v>1384.6202889899989</v>
      </c>
      <c r="D225" s="223">
        <v>12616</v>
      </c>
      <c r="F225" s="93">
        <f t="shared" si="9"/>
        <v>0.16354506576992309</v>
      </c>
      <c r="G225" s="93">
        <f t="shared" si="10"/>
        <v>0.13295674900935839</v>
      </c>
    </row>
    <row r="226" spans="1:7" x14ac:dyDescent="0.25">
      <c r="A226" s="66" t="s">
        <v>842</v>
      </c>
      <c r="B226" s="66" t="s">
        <v>813</v>
      </c>
      <c r="C226" s="220">
        <v>1651.2578537699967</v>
      </c>
      <c r="D226" s="223">
        <v>13905</v>
      </c>
      <c r="F226" s="93">
        <f t="shared" si="9"/>
        <v>0.19503908504396239</v>
      </c>
      <c r="G226" s="93">
        <f t="shared" si="10"/>
        <v>0.14654118539752128</v>
      </c>
    </row>
    <row r="227" spans="1:7" x14ac:dyDescent="0.25">
      <c r="A227" s="66" t="s">
        <v>843</v>
      </c>
      <c r="B227" s="66" t="s">
        <v>815</v>
      </c>
      <c r="C227" s="220">
        <v>393.8715789000002</v>
      </c>
      <c r="D227" s="223">
        <v>3110</v>
      </c>
      <c r="F227" s="93">
        <f t="shared" si="9"/>
        <v>4.652232369286715E-2</v>
      </c>
      <c r="G227" s="93">
        <f t="shared" si="10"/>
        <v>3.2775482674310769E-2</v>
      </c>
    </row>
    <row r="228" spans="1:7" x14ac:dyDescent="0.25">
      <c r="A228" s="66" t="s">
        <v>844</v>
      </c>
      <c r="B228" s="66" t="s">
        <v>817</v>
      </c>
      <c r="C228" s="220">
        <v>216.37474008999985</v>
      </c>
      <c r="D228" s="223">
        <v>1626</v>
      </c>
      <c r="F228" s="93">
        <f t="shared" si="9"/>
        <v>2.5557202491075619E-2</v>
      </c>
      <c r="G228" s="93">
        <f t="shared" si="10"/>
        <v>1.7135991906247365E-2</v>
      </c>
    </row>
    <row r="229" spans="1:7" x14ac:dyDescent="0.25">
      <c r="A229" s="66" t="s">
        <v>845</v>
      </c>
      <c r="B229" s="66" t="s">
        <v>819</v>
      </c>
      <c r="C229" s="220">
        <v>259.09382935999997</v>
      </c>
      <c r="D229" s="223">
        <v>1827</v>
      </c>
      <c r="F229" s="93">
        <f t="shared" si="9"/>
        <v>3.0602987476206548E-2</v>
      </c>
      <c r="G229" s="93">
        <f t="shared" si="10"/>
        <v>1.9254278728606355E-2</v>
      </c>
    </row>
    <row r="230" spans="1:7" x14ac:dyDescent="0.25">
      <c r="A230" s="66" t="s">
        <v>846</v>
      </c>
      <c r="B230" s="94" t="s">
        <v>161</v>
      </c>
      <c r="C230" s="220">
        <f>SUM(C222:C229)</f>
        <v>8466.2920429400001</v>
      </c>
      <c r="D230" s="223">
        <f>SUM(D222:D229)</f>
        <v>94888</v>
      </c>
      <c r="F230" s="104">
        <f>SUM(F222:F229)</f>
        <v>1.0000000000000002</v>
      </c>
      <c r="G230" s="104">
        <f>SUM(G222:G229)</f>
        <v>0.99999999999999978</v>
      </c>
    </row>
    <row r="231" spans="1:7" hidden="1" outlineLevel="1" x14ac:dyDescent="0.25">
      <c r="A231" s="66" t="s">
        <v>847</v>
      </c>
      <c r="B231" s="96" t="s">
        <v>822</v>
      </c>
      <c r="F231" s="93">
        <f t="shared" ref="F231:F236" si="11">IF($C$230=0,"",IF(C231="[for completion]","",C231/$C$230))</f>
        <v>0</v>
      </c>
      <c r="G231" s="93">
        <f t="shared" ref="G231:G236" si="12">IF($D$230=0,"",IF(D231="[for completion]","",D231/$D$230))</f>
        <v>0</v>
      </c>
    </row>
    <row r="232" spans="1:7" hidden="1" outlineLevel="1" x14ac:dyDescent="0.25">
      <c r="A232" s="66" t="s">
        <v>848</v>
      </c>
      <c r="B232" s="96" t="s">
        <v>824</v>
      </c>
      <c r="F232" s="93">
        <f t="shared" si="11"/>
        <v>0</v>
      </c>
      <c r="G232" s="93">
        <f t="shared" si="12"/>
        <v>0</v>
      </c>
    </row>
    <row r="233" spans="1:7" hidden="1" outlineLevel="1" x14ac:dyDescent="0.25">
      <c r="A233" s="66" t="s">
        <v>849</v>
      </c>
      <c r="B233" s="96" t="s">
        <v>826</v>
      </c>
      <c r="F233" s="93">
        <f t="shared" si="11"/>
        <v>0</v>
      </c>
      <c r="G233" s="93">
        <f t="shared" si="12"/>
        <v>0</v>
      </c>
    </row>
    <row r="234" spans="1:7" hidden="1" outlineLevel="1" x14ac:dyDescent="0.25">
      <c r="A234" s="66" t="s">
        <v>850</v>
      </c>
      <c r="B234" s="96" t="s">
        <v>828</v>
      </c>
      <c r="F234" s="93">
        <f t="shared" si="11"/>
        <v>0</v>
      </c>
      <c r="G234" s="93">
        <f t="shared" si="12"/>
        <v>0</v>
      </c>
    </row>
    <row r="235" spans="1:7" hidden="1" outlineLevel="1" x14ac:dyDescent="0.25">
      <c r="A235" s="66" t="s">
        <v>851</v>
      </c>
      <c r="B235" s="96" t="s">
        <v>830</v>
      </c>
      <c r="F235" s="93">
        <f t="shared" si="11"/>
        <v>0</v>
      </c>
      <c r="G235" s="93">
        <f t="shared" si="12"/>
        <v>0</v>
      </c>
    </row>
    <row r="236" spans="1:7" hidden="1" outlineLevel="1" x14ac:dyDescent="0.25">
      <c r="A236" s="66" t="s">
        <v>852</v>
      </c>
      <c r="B236" s="96" t="s">
        <v>832</v>
      </c>
      <c r="F236" s="93">
        <f t="shared" si="11"/>
        <v>0</v>
      </c>
      <c r="G236" s="93">
        <f t="shared" si="12"/>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20">
        <v>8457.4419036299987</v>
      </c>
      <c r="E241" s="104"/>
      <c r="F241" s="104"/>
      <c r="G241" s="104"/>
    </row>
    <row r="242" spans="1:14" x14ac:dyDescent="0.25">
      <c r="A242" s="66" t="s">
        <v>859</v>
      </c>
      <c r="B242" s="66" t="s">
        <v>860</v>
      </c>
      <c r="C242" s="220">
        <v>8.8501393100000012</v>
      </c>
      <c r="E242" s="104"/>
      <c r="F242" s="104"/>
    </row>
    <row r="243" spans="1:14" x14ac:dyDescent="0.25">
      <c r="A243" s="66" t="s">
        <v>861</v>
      </c>
      <c r="B243" s="66" t="s">
        <v>862</v>
      </c>
      <c r="C243" s="220">
        <v>0</v>
      </c>
      <c r="E243" s="104"/>
      <c r="F243" s="104"/>
    </row>
    <row r="244" spans="1:14" x14ac:dyDescent="0.25">
      <c r="A244" s="66" t="s">
        <v>863</v>
      </c>
      <c r="B244" s="83" t="s">
        <v>1604</v>
      </c>
      <c r="C244" s="220">
        <v>0</v>
      </c>
      <c r="D244" s="80"/>
      <c r="E244" s="80"/>
      <c r="F244" s="100"/>
      <c r="G244" s="100"/>
      <c r="H244" s="64"/>
      <c r="I244" s="66"/>
      <c r="J244" s="66"/>
      <c r="K244" s="66"/>
      <c r="L244" s="64"/>
      <c r="M244" s="64"/>
      <c r="N244" s="64"/>
    </row>
    <row r="245" spans="1:14" x14ac:dyDescent="0.25">
      <c r="A245" s="66" t="s">
        <v>1612</v>
      </c>
      <c r="B245" s="66" t="s">
        <v>159</v>
      </c>
      <c r="C245" s="220">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3">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3">IF($C$296=0,"",IF(C272="[for completion]","",C272/$C$296))</f>
        <v/>
      </c>
      <c r="G272" s="93" t="str">
        <f t="shared" ref="G272:G295" si="14">IF($D$296=0,"",IF(D272="[for completion]","",D272/$D$296))</f>
        <v/>
      </c>
    </row>
    <row r="273" spans="1:7" x14ac:dyDescent="0.25">
      <c r="A273" s="66" t="s">
        <v>894</v>
      </c>
      <c r="B273" s="83" t="s">
        <v>691</v>
      </c>
      <c r="C273" s="66" t="s">
        <v>1428</v>
      </c>
      <c r="D273" s="66" t="s">
        <v>1428</v>
      </c>
      <c r="E273" s="80"/>
      <c r="F273" s="93" t="str">
        <f t="shared" si="13"/>
        <v/>
      </c>
      <c r="G273" s="93" t="str">
        <f t="shared" si="14"/>
        <v/>
      </c>
    </row>
    <row r="274" spans="1:7" x14ac:dyDescent="0.25">
      <c r="A274" s="66" t="s">
        <v>895</v>
      </c>
      <c r="B274" s="83" t="s">
        <v>691</v>
      </c>
      <c r="C274" s="66" t="s">
        <v>1428</v>
      </c>
      <c r="D274" s="66" t="s">
        <v>1428</v>
      </c>
      <c r="E274" s="80"/>
      <c r="F274" s="93" t="str">
        <f t="shared" si="13"/>
        <v/>
      </c>
      <c r="G274" s="93" t="str">
        <f t="shared" si="14"/>
        <v/>
      </c>
    </row>
    <row r="275" spans="1:7" x14ac:dyDescent="0.25">
      <c r="A275" s="66" t="s">
        <v>896</v>
      </c>
      <c r="B275" s="83" t="s">
        <v>691</v>
      </c>
      <c r="C275" s="66" t="s">
        <v>1428</v>
      </c>
      <c r="D275" s="66" t="s">
        <v>1428</v>
      </c>
      <c r="E275" s="80"/>
      <c r="F275" s="93" t="str">
        <f t="shared" si="13"/>
        <v/>
      </c>
      <c r="G275" s="93" t="str">
        <f t="shared" si="14"/>
        <v/>
      </c>
    </row>
    <row r="276" spans="1:7" x14ac:dyDescent="0.25">
      <c r="A276" s="66" t="s">
        <v>897</v>
      </c>
      <c r="B276" s="83" t="s">
        <v>691</v>
      </c>
      <c r="C276" s="66" t="s">
        <v>1428</v>
      </c>
      <c r="D276" s="66" t="s">
        <v>1428</v>
      </c>
      <c r="E276" s="80"/>
      <c r="F276" s="93" t="str">
        <f t="shared" si="13"/>
        <v/>
      </c>
      <c r="G276" s="93" t="str">
        <f t="shared" si="14"/>
        <v/>
      </c>
    </row>
    <row r="277" spans="1:7" x14ac:dyDescent="0.25">
      <c r="A277" s="66" t="s">
        <v>898</v>
      </c>
      <c r="B277" s="83" t="s">
        <v>691</v>
      </c>
      <c r="C277" s="66" t="s">
        <v>1428</v>
      </c>
      <c r="D277" s="66" t="s">
        <v>1428</v>
      </c>
      <c r="E277" s="80"/>
      <c r="F277" s="93" t="str">
        <f t="shared" si="13"/>
        <v/>
      </c>
      <c r="G277" s="93" t="str">
        <f t="shared" si="14"/>
        <v/>
      </c>
    </row>
    <row r="278" spans="1:7" x14ac:dyDescent="0.25">
      <c r="A278" s="66" t="s">
        <v>899</v>
      </c>
      <c r="B278" s="83" t="s">
        <v>691</v>
      </c>
      <c r="C278" s="66" t="s">
        <v>1428</v>
      </c>
      <c r="D278" s="66" t="s">
        <v>1428</v>
      </c>
      <c r="E278" s="80"/>
      <c r="F278" s="93" t="str">
        <f t="shared" si="13"/>
        <v/>
      </c>
      <c r="G278" s="93" t="str">
        <f t="shared" si="14"/>
        <v/>
      </c>
    </row>
    <row r="279" spans="1:7" x14ac:dyDescent="0.25">
      <c r="A279" s="66" t="s">
        <v>900</v>
      </c>
      <c r="B279" s="83" t="s">
        <v>691</v>
      </c>
      <c r="C279" s="66" t="s">
        <v>1428</v>
      </c>
      <c r="D279" s="66" t="s">
        <v>1428</v>
      </c>
      <c r="E279" s="80"/>
      <c r="F279" s="93" t="str">
        <f t="shared" si="13"/>
        <v/>
      </c>
      <c r="G279" s="93" t="str">
        <f t="shared" si="14"/>
        <v/>
      </c>
    </row>
    <row r="280" spans="1:7" x14ac:dyDescent="0.25">
      <c r="A280" s="66" t="s">
        <v>901</v>
      </c>
      <c r="B280" s="83" t="s">
        <v>691</v>
      </c>
      <c r="C280" s="66" t="s">
        <v>1428</v>
      </c>
      <c r="D280" s="66" t="s">
        <v>1428</v>
      </c>
      <c r="E280" s="80"/>
      <c r="F280" s="93" t="str">
        <f t="shared" si="13"/>
        <v/>
      </c>
      <c r="G280" s="93" t="str">
        <f t="shared" si="14"/>
        <v/>
      </c>
    </row>
    <row r="281" spans="1:7" x14ac:dyDescent="0.25">
      <c r="A281" s="66" t="s">
        <v>902</v>
      </c>
      <c r="B281" s="83" t="s">
        <v>691</v>
      </c>
      <c r="C281" s="66" t="s">
        <v>1428</v>
      </c>
      <c r="D281" s="66" t="s">
        <v>1428</v>
      </c>
      <c r="E281" s="83"/>
      <c r="F281" s="93" t="str">
        <f t="shared" si="13"/>
        <v/>
      </c>
      <c r="G281" s="93" t="str">
        <f t="shared" si="14"/>
        <v/>
      </c>
    </row>
    <row r="282" spans="1:7" x14ac:dyDescent="0.25">
      <c r="A282" s="66" t="s">
        <v>903</v>
      </c>
      <c r="B282" s="83" t="s">
        <v>691</v>
      </c>
      <c r="C282" s="66" t="s">
        <v>1428</v>
      </c>
      <c r="D282" s="66" t="s">
        <v>1428</v>
      </c>
      <c r="E282" s="83"/>
      <c r="F282" s="93" t="str">
        <f t="shared" si="13"/>
        <v/>
      </c>
      <c r="G282" s="93" t="str">
        <f t="shared" si="14"/>
        <v/>
      </c>
    </row>
    <row r="283" spans="1:7" x14ac:dyDescent="0.25">
      <c r="A283" s="66" t="s">
        <v>904</v>
      </c>
      <c r="B283" s="83" t="s">
        <v>691</v>
      </c>
      <c r="C283" s="66" t="s">
        <v>1428</v>
      </c>
      <c r="D283" s="66" t="s">
        <v>1428</v>
      </c>
      <c r="E283" s="83"/>
      <c r="F283" s="93" t="str">
        <f t="shared" si="13"/>
        <v/>
      </c>
      <c r="G283" s="93" t="str">
        <f t="shared" si="14"/>
        <v/>
      </c>
    </row>
    <row r="284" spans="1:7" x14ac:dyDescent="0.25">
      <c r="A284" s="66" t="s">
        <v>905</v>
      </c>
      <c r="B284" s="83" t="s">
        <v>691</v>
      </c>
      <c r="C284" s="66" t="s">
        <v>1428</v>
      </c>
      <c r="D284" s="66" t="s">
        <v>1428</v>
      </c>
      <c r="E284" s="83"/>
      <c r="F284" s="93" t="str">
        <f t="shared" si="13"/>
        <v/>
      </c>
      <c r="G284" s="93" t="str">
        <f t="shared" si="14"/>
        <v/>
      </c>
    </row>
    <row r="285" spans="1:7" x14ac:dyDescent="0.25">
      <c r="A285" s="66" t="s">
        <v>906</v>
      </c>
      <c r="B285" s="83" t="s">
        <v>691</v>
      </c>
      <c r="C285" s="66" t="s">
        <v>1428</v>
      </c>
      <c r="D285" s="66" t="s">
        <v>1428</v>
      </c>
      <c r="E285" s="83"/>
      <c r="F285" s="93" t="str">
        <f t="shared" si="13"/>
        <v/>
      </c>
      <c r="G285" s="93" t="str">
        <f t="shared" si="14"/>
        <v/>
      </c>
    </row>
    <row r="286" spans="1:7" x14ac:dyDescent="0.25">
      <c r="A286" s="66" t="s">
        <v>907</v>
      </c>
      <c r="B286" s="83" t="s">
        <v>691</v>
      </c>
      <c r="C286" s="66" t="s">
        <v>1428</v>
      </c>
      <c r="D286" s="66" t="s">
        <v>1428</v>
      </c>
      <c r="E286" s="83"/>
      <c r="F286" s="93" t="str">
        <f t="shared" si="13"/>
        <v/>
      </c>
      <c r="G286" s="93" t="str">
        <f t="shared" si="14"/>
        <v/>
      </c>
    </row>
    <row r="287" spans="1:7" x14ac:dyDescent="0.25">
      <c r="A287" s="66" t="s">
        <v>908</v>
      </c>
      <c r="B287" s="83" t="s">
        <v>691</v>
      </c>
      <c r="C287" s="66" t="s">
        <v>1428</v>
      </c>
      <c r="D287" s="66" t="s">
        <v>1428</v>
      </c>
      <c r="F287" s="93" t="str">
        <f t="shared" si="13"/>
        <v/>
      </c>
      <c r="G287" s="93" t="str">
        <f t="shared" si="14"/>
        <v/>
      </c>
    </row>
    <row r="288" spans="1:7" x14ac:dyDescent="0.25">
      <c r="A288" s="66" t="s">
        <v>909</v>
      </c>
      <c r="B288" s="83" t="s">
        <v>691</v>
      </c>
      <c r="C288" s="66" t="s">
        <v>1428</v>
      </c>
      <c r="D288" s="66" t="s">
        <v>1428</v>
      </c>
      <c r="E288" s="104"/>
      <c r="F288" s="93" t="str">
        <f t="shared" si="13"/>
        <v/>
      </c>
      <c r="G288" s="93" t="str">
        <f t="shared" si="14"/>
        <v/>
      </c>
    </row>
    <row r="289" spans="1:7" x14ac:dyDescent="0.25">
      <c r="A289" s="66" t="s">
        <v>910</v>
      </c>
      <c r="B289" s="83" t="s">
        <v>691</v>
      </c>
      <c r="C289" s="66" t="s">
        <v>1428</v>
      </c>
      <c r="D289" s="66" t="s">
        <v>1428</v>
      </c>
      <c r="E289" s="104"/>
      <c r="F289" s="93" t="str">
        <f t="shared" si="13"/>
        <v/>
      </c>
      <c r="G289" s="93" t="str">
        <f t="shared" si="14"/>
        <v/>
      </c>
    </row>
    <row r="290" spans="1:7" x14ac:dyDescent="0.25">
      <c r="A290" s="66" t="s">
        <v>911</v>
      </c>
      <c r="B290" s="83" t="s">
        <v>691</v>
      </c>
      <c r="C290" s="66" t="s">
        <v>1428</v>
      </c>
      <c r="D290" s="66" t="s">
        <v>1428</v>
      </c>
      <c r="E290" s="104"/>
      <c r="F290" s="93" t="str">
        <f t="shared" si="13"/>
        <v/>
      </c>
      <c r="G290" s="93" t="str">
        <f t="shared" si="14"/>
        <v/>
      </c>
    </row>
    <row r="291" spans="1:7" x14ac:dyDescent="0.25">
      <c r="A291" s="66" t="s">
        <v>912</v>
      </c>
      <c r="B291" s="83" t="s">
        <v>691</v>
      </c>
      <c r="C291" s="66" t="s">
        <v>1428</v>
      </c>
      <c r="D291" s="66" t="s">
        <v>1428</v>
      </c>
      <c r="E291" s="104"/>
      <c r="F291" s="93" t="str">
        <f t="shared" si="13"/>
        <v/>
      </c>
      <c r="G291" s="93" t="str">
        <f t="shared" si="14"/>
        <v/>
      </c>
    </row>
    <row r="292" spans="1:7" x14ac:dyDescent="0.25">
      <c r="A292" s="66" t="s">
        <v>913</v>
      </c>
      <c r="B292" s="83" t="s">
        <v>691</v>
      </c>
      <c r="C292" s="66" t="s">
        <v>1428</v>
      </c>
      <c r="D292" s="66" t="s">
        <v>1428</v>
      </c>
      <c r="E292" s="104"/>
      <c r="F292" s="93" t="str">
        <f t="shared" si="13"/>
        <v/>
      </c>
      <c r="G292" s="93" t="str">
        <f t="shared" si="14"/>
        <v/>
      </c>
    </row>
    <row r="293" spans="1:7" x14ac:dyDescent="0.25">
      <c r="A293" s="66" t="s">
        <v>914</v>
      </c>
      <c r="B293" s="83" t="s">
        <v>691</v>
      </c>
      <c r="C293" s="66" t="s">
        <v>1428</v>
      </c>
      <c r="D293" s="66" t="s">
        <v>1428</v>
      </c>
      <c r="E293" s="104"/>
      <c r="F293" s="93" t="str">
        <f t="shared" si="13"/>
        <v/>
      </c>
      <c r="G293" s="93" t="str">
        <f t="shared" si="14"/>
        <v/>
      </c>
    </row>
    <row r="294" spans="1:7" x14ac:dyDescent="0.25">
      <c r="A294" s="66" t="s">
        <v>915</v>
      </c>
      <c r="B294" s="83" t="s">
        <v>691</v>
      </c>
      <c r="C294" s="66" t="s">
        <v>1428</v>
      </c>
      <c r="D294" s="66" t="s">
        <v>1428</v>
      </c>
      <c r="E294" s="104"/>
      <c r="F294" s="93" t="str">
        <f t="shared" si="13"/>
        <v/>
      </c>
      <c r="G294" s="93" t="str">
        <f t="shared" si="14"/>
        <v/>
      </c>
    </row>
    <row r="295" spans="1:7" x14ac:dyDescent="0.25">
      <c r="A295" s="66" t="s">
        <v>916</v>
      </c>
      <c r="B295" s="83" t="s">
        <v>691</v>
      </c>
      <c r="C295" s="66" t="s">
        <v>1428</v>
      </c>
      <c r="D295" s="66" t="s">
        <v>1428</v>
      </c>
      <c r="E295" s="104"/>
      <c r="F295" s="93" t="str">
        <f t="shared" si="13"/>
        <v/>
      </c>
      <c r="G295" s="93" t="str">
        <f t="shared" si="14"/>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5">IF($C$309=0,"",IF(C302="[for completion]","",C302/$C$309))</f>
        <v/>
      </c>
      <c r="G302" s="93" t="str">
        <f t="shared" ref="G302:G315" si="16">IF($D$309=0,"",IF(D302="[for completion]","",D302/$D$309))</f>
        <v/>
      </c>
    </row>
    <row r="303" spans="1:7" x14ac:dyDescent="0.25">
      <c r="A303" s="66" t="s">
        <v>922</v>
      </c>
      <c r="B303" s="66" t="s">
        <v>809</v>
      </c>
      <c r="C303" s="66" t="s">
        <v>1428</v>
      </c>
      <c r="D303" s="66" t="s">
        <v>1428</v>
      </c>
      <c r="F303" s="93" t="str">
        <f t="shared" si="15"/>
        <v/>
      </c>
      <c r="G303" s="93" t="str">
        <f t="shared" si="16"/>
        <v/>
      </c>
    </row>
    <row r="304" spans="1:7" x14ac:dyDescent="0.25">
      <c r="A304" s="66" t="s">
        <v>923</v>
      </c>
      <c r="B304" s="66" t="s">
        <v>811</v>
      </c>
      <c r="C304" s="66" t="s">
        <v>1428</v>
      </c>
      <c r="D304" s="66" t="s">
        <v>1428</v>
      </c>
      <c r="F304" s="93" t="str">
        <f t="shared" si="15"/>
        <v/>
      </c>
      <c r="G304" s="93" t="str">
        <f t="shared" si="16"/>
        <v/>
      </c>
    </row>
    <row r="305" spans="1:7" x14ac:dyDescent="0.25">
      <c r="A305" s="66" t="s">
        <v>924</v>
      </c>
      <c r="B305" s="66" t="s">
        <v>813</v>
      </c>
      <c r="C305" s="66" t="s">
        <v>1428</v>
      </c>
      <c r="D305" s="66" t="s">
        <v>1428</v>
      </c>
      <c r="F305" s="93" t="str">
        <f t="shared" si="15"/>
        <v/>
      </c>
      <c r="G305" s="93" t="str">
        <f t="shared" si="16"/>
        <v/>
      </c>
    </row>
    <row r="306" spans="1:7" x14ac:dyDescent="0.25">
      <c r="A306" s="66" t="s">
        <v>925</v>
      </c>
      <c r="B306" s="66" t="s">
        <v>815</v>
      </c>
      <c r="C306" s="66" t="s">
        <v>1428</v>
      </c>
      <c r="D306" s="66" t="s">
        <v>1428</v>
      </c>
      <c r="F306" s="93" t="str">
        <f t="shared" si="15"/>
        <v/>
      </c>
      <c r="G306" s="93" t="str">
        <f t="shared" si="16"/>
        <v/>
      </c>
    </row>
    <row r="307" spans="1:7" x14ac:dyDescent="0.25">
      <c r="A307" s="66" t="s">
        <v>926</v>
      </c>
      <c r="B307" s="66" t="s">
        <v>817</v>
      </c>
      <c r="C307" s="66" t="s">
        <v>1428</v>
      </c>
      <c r="D307" s="66" t="s">
        <v>1428</v>
      </c>
      <c r="F307" s="93" t="str">
        <f t="shared" si="15"/>
        <v/>
      </c>
      <c r="G307" s="93" t="str">
        <f t="shared" si="16"/>
        <v/>
      </c>
    </row>
    <row r="308" spans="1:7" x14ac:dyDescent="0.25">
      <c r="A308" s="66" t="s">
        <v>927</v>
      </c>
      <c r="B308" s="66" t="s">
        <v>819</v>
      </c>
      <c r="C308" s="66" t="s">
        <v>1428</v>
      </c>
      <c r="D308" s="66" t="s">
        <v>1428</v>
      </c>
      <c r="F308" s="93" t="str">
        <f t="shared" si="15"/>
        <v/>
      </c>
      <c r="G308" s="93" t="str">
        <f t="shared" si="16"/>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5"/>
        <v/>
      </c>
      <c r="G310" s="93" t="str">
        <f t="shared" si="16"/>
        <v/>
      </c>
    </row>
    <row r="311" spans="1:7" hidden="1" outlineLevel="1" x14ac:dyDescent="0.25">
      <c r="A311" s="66" t="s">
        <v>930</v>
      </c>
      <c r="B311" s="96" t="s">
        <v>824</v>
      </c>
      <c r="F311" s="93" t="str">
        <f t="shared" si="15"/>
        <v/>
      </c>
      <c r="G311" s="93" t="str">
        <f t="shared" si="16"/>
        <v/>
      </c>
    </row>
    <row r="312" spans="1:7" hidden="1" outlineLevel="1" x14ac:dyDescent="0.25">
      <c r="A312" s="66" t="s">
        <v>931</v>
      </c>
      <c r="B312" s="96" t="s">
        <v>826</v>
      </c>
      <c r="F312" s="93" t="str">
        <f t="shared" si="15"/>
        <v/>
      </c>
      <c r="G312" s="93" t="str">
        <f t="shared" si="16"/>
        <v/>
      </c>
    </row>
    <row r="313" spans="1:7" hidden="1" outlineLevel="1" x14ac:dyDescent="0.25">
      <c r="A313" s="66" t="s">
        <v>932</v>
      </c>
      <c r="B313" s="96" t="s">
        <v>828</v>
      </c>
      <c r="F313" s="93" t="str">
        <f t="shared" si="15"/>
        <v/>
      </c>
      <c r="G313" s="93" t="str">
        <f t="shared" si="16"/>
        <v/>
      </c>
    </row>
    <row r="314" spans="1:7" hidden="1" outlineLevel="1" x14ac:dyDescent="0.25">
      <c r="A314" s="66" t="s">
        <v>933</v>
      </c>
      <c r="B314" s="96" t="s">
        <v>830</v>
      </c>
      <c r="F314" s="93" t="str">
        <f t="shared" si="15"/>
        <v/>
      </c>
      <c r="G314" s="93" t="str">
        <f t="shared" si="16"/>
        <v/>
      </c>
    </row>
    <row r="315" spans="1:7" hidden="1" outlineLevel="1" x14ac:dyDescent="0.25">
      <c r="A315" s="66" t="s">
        <v>934</v>
      </c>
      <c r="B315" s="96" t="s">
        <v>832</v>
      </c>
      <c r="F315" s="93" t="str">
        <f t="shared" si="15"/>
        <v/>
      </c>
      <c r="G315" s="93" t="str">
        <f t="shared" si="16"/>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7">IF($C$331=0,"",IF(C324="[Mark as ND1 if not relevant]","",C324/$C$331))</f>
        <v/>
      </c>
      <c r="G324" s="93" t="str">
        <f t="shared" ref="G324:G330" si="18">IF($D$331=0,"",IF(D324="[Mark as ND1 if not relevant]","",D324/$D$331))</f>
        <v/>
      </c>
    </row>
    <row r="325" spans="1:7" x14ac:dyDescent="0.25">
      <c r="A325" s="66" t="s">
        <v>942</v>
      </c>
      <c r="B325" s="66" t="s">
        <v>809</v>
      </c>
      <c r="C325" s="66" t="s">
        <v>1428</v>
      </c>
      <c r="D325" s="66" t="s">
        <v>1428</v>
      </c>
      <c r="F325" s="93" t="str">
        <f t="shared" si="17"/>
        <v/>
      </c>
      <c r="G325" s="93" t="str">
        <f t="shared" si="18"/>
        <v/>
      </c>
    </row>
    <row r="326" spans="1:7" x14ac:dyDescent="0.25">
      <c r="A326" s="66" t="s">
        <v>943</v>
      </c>
      <c r="B326" s="66" t="s">
        <v>811</v>
      </c>
      <c r="C326" s="66" t="s">
        <v>1428</v>
      </c>
      <c r="D326" s="66" t="s">
        <v>1428</v>
      </c>
      <c r="F326" s="93" t="str">
        <f t="shared" si="17"/>
        <v/>
      </c>
      <c r="G326" s="93" t="str">
        <f t="shared" si="18"/>
        <v/>
      </c>
    </row>
    <row r="327" spans="1:7" x14ac:dyDescent="0.25">
      <c r="A327" s="66" t="s">
        <v>944</v>
      </c>
      <c r="B327" s="66" t="s">
        <v>813</v>
      </c>
      <c r="C327" s="66" t="s">
        <v>1428</v>
      </c>
      <c r="D327" s="66" t="s">
        <v>1428</v>
      </c>
      <c r="F327" s="93" t="str">
        <f t="shared" si="17"/>
        <v/>
      </c>
      <c r="G327" s="93" t="str">
        <f t="shared" si="18"/>
        <v/>
      </c>
    </row>
    <row r="328" spans="1:7" x14ac:dyDescent="0.25">
      <c r="A328" s="66" t="s">
        <v>945</v>
      </c>
      <c r="B328" s="66" t="s">
        <v>815</v>
      </c>
      <c r="C328" s="66" t="s">
        <v>1428</v>
      </c>
      <c r="D328" s="66" t="s">
        <v>1428</v>
      </c>
      <c r="F328" s="93" t="str">
        <f t="shared" si="17"/>
        <v/>
      </c>
      <c r="G328" s="93" t="str">
        <f t="shared" si="18"/>
        <v/>
      </c>
    </row>
    <row r="329" spans="1:7" x14ac:dyDescent="0.25">
      <c r="A329" s="66" t="s">
        <v>946</v>
      </c>
      <c r="B329" s="66" t="s">
        <v>817</v>
      </c>
      <c r="C329" s="66" t="s">
        <v>1428</v>
      </c>
      <c r="D329" s="66" t="s">
        <v>1428</v>
      </c>
      <c r="F329" s="93" t="str">
        <f t="shared" si="17"/>
        <v/>
      </c>
      <c r="G329" s="93" t="str">
        <f t="shared" si="18"/>
        <v/>
      </c>
    </row>
    <row r="330" spans="1:7" x14ac:dyDescent="0.25">
      <c r="A330" s="66" t="s">
        <v>947</v>
      </c>
      <c r="B330" s="66" t="s">
        <v>819</v>
      </c>
      <c r="C330" s="66" t="s">
        <v>1428</v>
      </c>
      <c r="D330" s="66" t="s">
        <v>1428</v>
      </c>
      <c r="F330" s="93" t="str">
        <f t="shared" si="17"/>
        <v/>
      </c>
      <c r="G330" s="93" t="str">
        <f t="shared" si="18"/>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9">IF($C$331=0,"",IF(C332="[for completion]","",C332/$C$331))</f>
        <v/>
      </c>
      <c r="G332" s="93" t="str">
        <f t="shared" ref="G332:G337" si="20">IF($D$331=0,"",IF(D332="[for completion]","",D332/$D$331))</f>
        <v/>
      </c>
    </row>
    <row r="333" spans="1:7" hidden="1" outlineLevel="1" x14ac:dyDescent="0.25">
      <c r="A333" s="66" t="s">
        <v>950</v>
      </c>
      <c r="B333" s="96" t="s">
        <v>824</v>
      </c>
      <c r="F333" s="93" t="str">
        <f t="shared" si="19"/>
        <v/>
      </c>
      <c r="G333" s="93" t="str">
        <f t="shared" si="20"/>
        <v/>
      </c>
    </row>
    <row r="334" spans="1:7" hidden="1" outlineLevel="1" x14ac:dyDescent="0.25">
      <c r="A334" s="66" t="s">
        <v>951</v>
      </c>
      <c r="B334" s="96" t="s">
        <v>826</v>
      </c>
      <c r="F334" s="93" t="str">
        <f t="shared" si="19"/>
        <v/>
      </c>
      <c r="G334" s="93" t="str">
        <f t="shared" si="20"/>
        <v/>
      </c>
    </row>
    <row r="335" spans="1:7" hidden="1" outlineLevel="1" x14ac:dyDescent="0.25">
      <c r="A335" s="66" t="s">
        <v>952</v>
      </c>
      <c r="B335" s="96" t="s">
        <v>828</v>
      </c>
      <c r="F335" s="93" t="str">
        <f t="shared" si="19"/>
        <v/>
      </c>
      <c r="G335" s="93" t="str">
        <f t="shared" si="20"/>
        <v/>
      </c>
    </row>
    <row r="336" spans="1:7" hidden="1" outlineLevel="1" x14ac:dyDescent="0.25">
      <c r="A336" s="66" t="s">
        <v>953</v>
      </c>
      <c r="B336" s="96" t="s">
        <v>830</v>
      </c>
      <c r="F336" s="93" t="str">
        <f t="shared" si="19"/>
        <v/>
      </c>
      <c r="G336" s="93" t="str">
        <f t="shared" si="20"/>
        <v/>
      </c>
    </row>
    <row r="337" spans="1:7" hidden="1" outlineLevel="1" x14ac:dyDescent="0.25">
      <c r="A337" s="66" t="s">
        <v>954</v>
      </c>
      <c r="B337" s="96" t="s">
        <v>832</v>
      </c>
      <c r="F337" s="93" t="str">
        <f t="shared" si="19"/>
        <v/>
      </c>
      <c r="G337" s="93" t="str">
        <f t="shared" si="20"/>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98 F119:G208 G99 G100:G11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C31" zoomScale="80" zoomScaleNormal="80" workbookViewId="0">
      <selection activeCell="C16" sqref="C1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2036</v>
      </c>
    </row>
    <row r="7" spans="1:3" x14ac:dyDescent="0.25">
      <c r="A7" s="1" t="s">
        <v>1392</v>
      </c>
      <c r="B7" s="80" t="s">
        <v>1393</v>
      </c>
      <c r="C7" s="66" t="s">
        <v>2037</v>
      </c>
    </row>
    <row r="8" spans="1:3" x14ac:dyDescent="0.25">
      <c r="A8" s="1" t="s">
        <v>1394</v>
      </c>
      <c r="B8" s="80" t="s">
        <v>1395</v>
      </c>
      <c r="C8" s="124" t="s">
        <v>2038</v>
      </c>
    </row>
    <row r="9" spans="1:3" x14ac:dyDescent="0.25">
      <c r="A9" s="1" t="s">
        <v>1396</v>
      </c>
      <c r="B9" s="80" t="s">
        <v>1397</v>
      </c>
      <c r="C9" s="66" t="s">
        <v>2039</v>
      </c>
    </row>
    <row r="10" spans="1:3" ht="44.25" customHeight="1" x14ac:dyDescent="0.25">
      <c r="A10" s="1" t="s">
        <v>1398</v>
      </c>
      <c r="B10" s="80" t="s">
        <v>1617</v>
      </c>
      <c r="C10" s="66" t="s">
        <v>2040</v>
      </c>
    </row>
    <row r="11" spans="1:3" ht="54.75" customHeight="1" x14ac:dyDescent="0.25">
      <c r="A11" s="1" t="s">
        <v>1399</v>
      </c>
      <c r="B11" s="80" t="s">
        <v>1400</v>
      </c>
      <c r="C11" s="66" t="s">
        <v>2041</v>
      </c>
    </row>
    <row r="12" spans="1:3" ht="30" x14ac:dyDescent="0.25">
      <c r="A12" s="1" t="s">
        <v>1401</v>
      </c>
      <c r="B12" s="80" t="s">
        <v>1402</v>
      </c>
      <c r="C12" s="66" t="s">
        <v>2042</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2043</v>
      </c>
    </row>
    <row r="16" spans="1:3" ht="45" x14ac:dyDescent="0.25">
      <c r="A16" s="1" t="s">
        <v>1409</v>
      </c>
      <c r="B16" s="84" t="s">
        <v>1410</v>
      </c>
      <c r="C16" s="66" t="s">
        <v>2044</v>
      </c>
    </row>
    <row r="17" spans="1:3" ht="30" customHeight="1" x14ac:dyDescent="0.25">
      <c r="A17" s="1" t="s">
        <v>1411</v>
      </c>
      <c r="B17" s="84" t="s">
        <v>1412</v>
      </c>
      <c r="C17" s="66" t="s">
        <v>1428</v>
      </c>
    </row>
    <row r="18" spans="1:3" ht="75" x14ac:dyDescent="0.25">
      <c r="A18" s="1" t="s">
        <v>1413</v>
      </c>
      <c r="B18" s="84" t="s">
        <v>1414</v>
      </c>
      <c r="C18" s="66" t="s">
        <v>2045</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2018-04-16T10:24:01Z</cp:lastPrinted>
  <dcterms:created xsi:type="dcterms:W3CDTF">2016-04-21T08:07:20Z</dcterms:created>
  <dcterms:modified xsi:type="dcterms:W3CDTF">2018-04-16T10:24:52Z</dcterms:modified>
</cp:coreProperties>
</file>